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02670\Desktop\"/>
    </mc:Choice>
  </mc:AlternateContent>
  <bookViews>
    <workbookView xWindow="0" yWindow="0" windowWidth="16380" windowHeight="8190" tabRatio="500" activeTab="8"/>
  </bookViews>
  <sheets>
    <sheet name="2022-07-23 Tag 6" sheetId="1" r:id="rId1"/>
    <sheet name="2022-07-09 Tag 5" sheetId="2" r:id="rId2"/>
    <sheet name="2022-06-11 Tag 4" sheetId="3" r:id="rId3"/>
    <sheet name="2022-05-28 Tag 3" sheetId="4" r:id="rId4"/>
    <sheet name="2022-05-14 Tag 2" sheetId="5" r:id="rId5"/>
    <sheet name="2022-04-30 Tag 1" sheetId="6" r:id="rId6"/>
    <sheet name="Gesamtrangliste" sheetId="7" r:id="rId7"/>
    <sheet name="Teilnehmer" sheetId="8" r:id="rId8"/>
    <sheet name="Anleitung" sheetId="9" r:id="rId9"/>
    <sheet name="Bewertung" sheetId="10" r:id="rId10"/>
    <sheet name="Tabelle2" sheetId="11" r:id="rId11"/>
    <sheet name="Tabelle3" sheetId="12" r:id="rId12"/>
    <sheet name="Schlussaufgabe" sheetId="13" r:id="rId13"/>
    <sheet name="Tabelle1" sheetId="14" r:id="rId14"/>
    <sheet name="Tabelle15" sheetId="15" r:id="rId15"/>
  </sheets>
  <definedNames>
    <definedName name="_1Z_03ABEBE7_ED6F_4174_AF2E_C8B65163C67A_.wvu.PrintArea_1">Teilnehmer!$A$1:$K$29</definedName>
    <definedName name="_xlnm._FilterDatabase" localSheetId="1">'2022-07-09 Tag 5'!$A$3:$R$29</definedName>
    <definedName name="_xlnm._FilterDatabase" localSheetId="6">Gesamtrangliste!$A$2:$I$34</definedName>
    <definedName name="_xlnm._FilterDatabase" localSheetId="7" hidden="1">Teilnehmer!$A$2:$P$50</definedName>
    <definedName name="_xlnm.Print_Area" localSheetId="5">'2022-04-30 Tag 1'!$B$1:$O$50</definedName>
    <definedName name="_xlnm.Print_Area" localSheetId="4">'2022-05-14 Tag 2'!$B$1:$O$50</definedName>
    <definedName name="_xlnm.Print_Area" localSheetId="3">'2022-05-28 Tag 3'!$A$1:$O$8</definedName>
    <definedName name="_xlnm.Print_Area" localSheetId="2">'2022-06-11 Tag 4'!$B$1:$O$50</definedName>
    <definedName name="_xlnm.Print_Area" localSheetId="1">'2022-07-09 Tag 5'!$B$1:$O$50</definedName>
    <definedName name="_xlnm.Print_Area" localSheetId="0">'2022-07-23 Tag 6'!$B$1:$O$50</definedName>
    <definedName name="_xlnm.Print_Area" localSheetId="6">Gesamtrangliste!$A$2:$I$24</definedName>
    <definedName name="_xlnm.Print_Area" localSheetId="12">Schlussaufgabe!$A$1:$M$50</definedName>
    <definedName name="_xlnm.Print_Area" localSheetId="7">Teilnehmer!$A$1:$J$36</definedName>
    <definedName name="_xlnm.Print_Titles" localSheetId="5">'2022-04-30 Tag 1'!$1:$2</definedName>
    <definedName name="_xlnm.Print_Titles" localSheetId="4">'2022-05-14 Tag 2'!$1:$2</definedName>
    <definedName name="_xlnm.Print_Titles" localSheetId="3">'2022-05-28 Tag 3'!$1:$2</definedName>
    <definedName name="_xlnm.Print_Titles" localSheetId="2">'2022-06-11 Tag 4'!$1:$2</definedName>
    <definedName name="_xlnm.Print_Titles" localSheetId="1">'2022-07-09 Tag 5'!$1:$2</definedName>
    <definedName name="_xlnm.Print_Titles" localSheetId="12">Schlussaufgabe!$1:$2</definedName>
    <definedName name="Flugzeuge">Bewertung!$B$2:$B$8</definedName>
    <definedName name="Flugzeugtyp">Bewertung!$B$2:$B$8</definedName>
    <definedName name="Gruppe">Teilnehmer!$S$3:$S$4</definedName>
    <definedName name="Gruppen">Teilnehmer!$E$3</definedName>
    <definedName name="Print_Area_0_0" localSheetId="6">Gesamtrangliste!$A$2:$I$49</definedName>
    <definedName name="Z_03ABEBE7_ED6F_4174_AF2E_C8B65163C67A_.wvu.PrintArea">Gesamtrangliste!$A$1:$J$28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" i="14" l="1"/>
  <c r="F4" i="14"/>
  <c r="F6" i="14" s="1"/>
  <c r="C4" i="14"/>
  <c r="F3" i="14"/>
  <c r="C3" i="14"/>
  <c r="D3" i="14" s="1"/>
  <c r="D4" i="14" s="1"/>
  <c r="D5" i="14" s="1"/>
  <c r="F2" i="14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  <c r="M3" i="13"/>
  <c r="A1" i="11"/>
  <c r="S32" i="9"/>
  <c r="T32" i="9" s="1"/>
  <c r="U32" i="9" s="1"/>
  <c r="L32" i="9"/>
  <c r="S31" i="9"/>
  <c r="T31" i="9" s="1"/>
  <c r="U31" i="9" s="1"/>
  <c r="L31" i="9"/>
  <c r="A31" i="9" s="1"/>
  <c r="M31" i="9" s="1"/>
  <c r="N31" i="9" s="1"/>
  <c r="B31" i="9" s="1"/>
  <c r="U30" i="9"/>
  <c r="S30" i="9"/>
  <c r="T30" i="9" s="1"/>
  <c r="L30" i="9"/>
  <c r="P30" i="9" s="1"/>
  <c r="S20" i="9"/>
  <c r="T20" i="9" s="1"/>
  <c r="U20" i="9" s="1"/>
  <c r="L20" i="9"/>
  <c r="S19" i="9"/>
  <c r="T19" i="9" s="1"/>
  <c r="U19" i="9" s="1"/>
  <c r="L19" i="9"/>
  <c r="S18" i="9"/>
  <c r="T18" i="9" s="1"/>
  <c r="U18" i="9" s="1"/>
  <c r="L18" i="9"/>
  <c r="S10" i="9"/>
  <c r="T10" i="9" s="1"/>
  <c r="U10" i="9" s="1"/>
  <c r="L10" i="9"/>
  <c r="P10" i="9" s="1"/>
  <c r="A10" i="9"/>
  <c r="M10" i="9" s="1"/>
  <c r="N10" i="9" s="1"/>
  <c r="B10" i="9" s="1"/>
  <c r="U9" i="9"/>
  <c r="S9" i="9"/>
  <c r="T9" i="9" s="1"/>
  <c r="L9" i="9"/>
  <c r="U8" i="9"/>
  <c r="S8" i="9"/>
  <c r="T8" i="9" s="1"/>
  <c r="L8" i="9"/>
  <c r="B50" i="8"/>
  <c r="B50" i="13" s="1"/>
  <c r="A50" i="8"/>
  <c r="B49" i="8"/>
  <c r="B49" i="13" s="1"/>
  <c r="A49" i="8"/>
  <c r="B48" i="8"/>
  <c r="A48" i="8"/>
  <c r="B47" i="8"/>
  <c r="B47" i="13" s="1"/>
  <c r="A47" i="8"/>
  <c r="B46" i="8"/>
  <c r="B46" i="13" s="1"/>
  <c r="A46" i="8"/>
  <c r="B45" i="8"/>
  <c r="B45" i="13" s="1"/>
  <c r="A45" i="8"/>
  <c r="B44" i="8"/>
  <c r="A44" i="8"/>
  <c r="B43" i="8"/>
  <c r="B43" i="13" s="1"/>
  <c r="A43" i="8"/>
  <c r="B42" i="8"/>
  <c r="B42" i="13" s="1"/>
  <c r="A42" i="8"/>
  <c r="B41" i="8"/>
  <c r="B41" i="13" s="1"/>
  <c r="A41" i="8"/>
  <c r="B40" i="8"/>
  <c r="A40" i="8"/>
  <c r="B39" i="8"/>
  <c r="B39" i="13" s="1"/>
  <c r="A39" i="8"/>
  <c r="B38" i="8"/>
  <c r="B38" i="13" s="1"/>
  <c r="A38" i="8"/>
  <c r="B37" i="8"/>
  <c r="B37" i="13" s="1"/>
  <c r="A37" i="8"/>
  <c r="B36" i="8"/>
  <c r="A36" i="8"/>
  <c r="B35" i="8"/>
  <c r="B35" i="13" s="1"/>
  <c r="A35" i="8"/>
  <c r="B34" i="8"/>
  <c r="B34" i="13" s="1"/>
  <c r="A34" i="8"/>
  <c r="B33" i="8"/>
  <c r="B33" i="13" s="1"/>
  <c r="A33" i="8"/>
  <c r="B32" i="8"/>
  <c r="A32" i="8"/>
  <c r="B31" i="8"/>
  <c r="B30" i="7" s="1"/>
  <c r="A31" i="8"/>
  <c r="B30" i="8"/>
  <c r="A30" i="8"/>
  <c r="B29" i="8"/>
  <c r="B29" i="13" s="1"/>
  <c r="A29" i="8"/>
  <c r="B28" i="8"/>
  <c r="A28" i="8"/>
  <c r="B27" i="8"/>
  <c r="B27" i="13" s="1"/>
  <c r="A27" i="8"/>
  <c r="B26" i="8"/>
  <c r="A26" i="8"/>
  <c r="B25" i="8"/>
  <c r="B25" i="13" s="1"/>
  <c r="A25" i="8"/>
  <c r="B24" i="8"/>
  <c r="A24" i="8"/>
  <c r="B23" i="8"/>
  <c r="B23" i="13" s="1"/>
  <c r="A23" i="8"/>
  <c r="B22" i="8"/>
  <c r="B22" i="13" s="1"/>
  <c r="A22" i="8"/>
  <c r="B21" i="8"/>
  <c r="B21" i="13" s="1"/>
  <c r="A21" i="8"/>
  <c r="B20" i="8"/>
  <c r="A20" i="8"/>
  <c r="B19" i="8"/>
  <c r="B18" i="7" s="1"/>
  <c r="A19" i="8"/>
  <c r="B18" i="8"/>
  <c r="A18" i="8"/>
  <c r="B17" i="8"/>
  <c r="B17" i="13" s="1"/>
  <c r="A17" i="8"/>
  <c r="B16" i="8"/>
  <c r="A16" i="8"/>
  <c r="B15" i="8"/>
  <c r="B15" i="13" s="1"/>
  <c r="A15" i="8"/>
  <c r="B14" i="8"/>
  <c r="B14" i="13" s="1"/>
  <c r="A14" i="8"/>
  <c r="B13" i="8"/>
  <c r="B13" i="13" s="1"/>
  <c r="A13" i="8"/>
  <c r="B12" i="8"/>
  <c r="A12" i="8"/>
  <c r="B11" i="8"/>
  <c r="B11" i="13" s="1"/>
  <c r="A11" i="8"/>
  <c r="B10" i="8"/>
  <c r="A10" i="8"/>
  <c r="B9" i="8"/>
  <c r="A9" i="8"/>
  <c r="B8" i="8"/>
  <c r="A8" i="8"/>
  <c r="B7" i="8"/>
  <c r="B7" i="13" s="1"/>
  <c r="A7" i="8"/>
  <c r="B6" i="8"/>
  <c r="B6" i="13" s="1"/>
  <c r="A6" i="8"/>
  <c r="B5" i="8"/>
  <c r="B5" i="13" s="1"/>
  <c r="A5" i="8"/>
  <c r="B4" i="8"/>
  <c r="A4" i="8"/>
  <c r="B3" i="8"/>
  <c r="B3" i="13" s="1"/>
  <c r="A3" i="8"/>
  <c r="B48" i="7"/>
  <c r="B46" i="7"/>
  <c r="B45" i="7"/>
  <c r="B42" i="7"/>
  <c r="B38" i="7"/>
  <c r="B37" i="7"/>
  <c r="B36" i="7"/>
  <c r="B32" i="7"/>
  <c r="B29" i="7"/>
  <c r="B26" i="7"/>
  <c r="B22" i="7"/>
  <c r="B21" i="7"/>
  <c r="B20" i="7"/>
  <c r="B16" i="7"/>
  <c r="B12" i="7"/>
  <c r="B10" i="7"/>
  <c r="B6" i="7"/>
  <c r="B5" i="7"/>
  <c r="B4" i="7"/>
  <c r="D2" i="7"/>
  <c r="B2" i="7"/>
  <c r="U50" i="6"/>
  <c r="S50" i="6"/>
  <c r="T50" i="6" s="1"/>
  <c r="L50" i="6"/>
  <c r="M50" i="6" s="1"/>
  <c r="C50" i="6"/>
  <c r="S49" i="6"/>
  <c r="T49" i="6" s="1"/>
  <c r="U49" i="6" s="1"/>
  <c r="L49" i="6"/>
  <c r="C49" i="6"/>
  <c r="U48" i="6"/>
  <c r="S48" i="6"/>
  <c r="T48" i="6" s="1"/>
  <c r="L48" i="6"/>
  <c r="U47" i="6"/>
  <c r="S47" i="6"/>
  <c r="T47" i="6" s="1"/>
  <c r="P47" i="6"/>
  <c r="L47" i="6"/>
  <c r="M47" i="6" s="1"/>
  <c r="C47" i="6"/>
  <c r="U46" i="6"/>
  <c r="S46" i="6"/>
  <c r="T46" i="6" s="1"/>
  <c r="P46" i="6"/>
  <c r="L46" i="6"/>
  <c r="C46" i="6"/>
  <c r="U45" i="6"/>
  <c r="S45" i="6"/>
  <c r="T45" i="6" s="1"/>
  <c r="P45" i="6"/>
  <c r="L45" i="6"/>
  <c r="C45" i="6"/>
  <c r="U44" i="6"/>
  <c r="S44" i="6"/>
  <c r="T44" i="6" s="1"/>
  <c r="P44" i="6"/>
  <c r="L44" i="6"/>
  <c r="U43" i="6"/>
  <c r="S43" i="6"/>
  <c r="T43" i="6" s="1"/>
  <c r="L43" i="6"/>
  <c r="C43" i="6"/>
  <c r="T42" i="6"/>
  <c r="U42" i="6" s="1"/>
  <c r="S42" i="6"/>
  <c r="M42" i="6"/>
  <c r="L42" i="6"/>
  <c r="P42" i="6" s="1"/>
  <c r="C42" i="6"/>
  <c r="T41" i="6"/>
  <c r="U41" i="6" s="1"/>
  <c r="S41" i="6"/>
  <c r="P41" i="6"/>
  <c r="M41" i="6"/>
  <c r="L41" i="6"/>
  <c r="C41" i="6"/>
  <c r="T40" i="6"/>
  <c r="U40" i="6" s="1"/>
  <c r="S40" i="6"/>
  <c r="P40" i="6"/>
  <c r="L40" i="6"/>
  <c r="C40" i="6"/>
  <c r="T39" i="6"/>
  <c r="U39" i="6" s="1"/>
  <c r="S39" i="6"/>
  <c r="L39" i="6"/>
  <c r="C39" i="6"/>
  <c r="T38" i="6"/>
  <c r="U38" i="6" s="1"/>
  <c r="S38" i="6"/>
  <c r="M38" i="6"/>
  <c r="L38" i="6"/>
  <c r="C38" i="6"/>
  <c r="T37" i="6"/>
  <c r="U37" i="6" s="1"/>
  <c r="S37" i="6"/>
  <c r="P37" i="6"/>
  <c r="M37" i="6"/>
  <c r="L37" i="6"/>
  <c r="C37" i="6"/>
  <c r="T36" i="6"/>
  <c r="U36" i="6" s="1"/>
  <c r="S36" i="6"/>
  <c r="L36" i="6"/>
  <c r="C36" i="6"/>
  <c r="T35" i="6"/>
  <c r="U35" i="6" s="1"/>
  <c r="S35" i="6"/>
  <c r="L35" i="6"/>
  <c r="C35" i="6"/>
  <c r="T34" i="6"/>
  <c r="U34" i="6" s="1"/>
  <c r="S34" i="6"/>
  <c r="M34" i="6"/>
  <c r="L34" i="6"/>
  <c r="C34" i="6"/>
  <c r="T33" i="6"/>
  <c r="U33" i="6" s="1"/>
  <c r="S33" i="6"/>
  <c r="P33" i="6"/>
  <c r="M33" i="6"/>
  <c r="L33" i="6"/>
  <c r="C33" i="6"/>
  <c r="T32" i="6"/>
  <c r="U32" i="6" s="1"/>
  <c r="S32" i="6"/>
  <c r="P32" i="6"/>
  <c r="L32" i="6"/>
  <c r="C32" i="6"/>
  <c r="T31" i="6"/>
  <c r="U31" i="6" s="1"/>
  <c r="S31" i="6"/>
  <c r="L31" i="6"/>
  <c r="C31" i="6"/>
  <c r="T30" i="6"/>
  <c r="U30" i="6" s="1"/>
  <c r="S30" i="6"/>
  <c r="M30" i="6"/>
  <c r="L30" i="6"/>
  <c r="C30" i="6"/>
  <c r="T29" i="6"/>
  <c r="U29" i="6" s="1"/>
  <c r="S29" i="6"/>
  <c r="P29" i="6"/>
  <c r="M29" i="6"/>
  <c r="L29" i="6"/>
  <c r="C29" i="6"/>
  <c r="T28" i="6"/>
  <c r="U28" i="6" s="1"/>
  <c r="S28" i="6"/>
  <c r="L28" i="6"/>
  <c r="C28" i="6"/>
  <c r="T27" i="6"/>
  <c r="U27" i="6" s="1"/>
  <c r="S27" i="6"/>
  <c r="L27" i="6"/>
  <c r="C27" i="6"/>
  <c r="T26" i="6"/>
  <c r="U26" i="6" s="1"/>
  <c r="S26" i="6"/>
  <c r="M26" i="6"/>
  <c r="L26" i="6"/>
  <c r="C26" i="6"/>
  <c r="T25" i="6"/>
  <c r="U25" i="6" s="1"/>
  <c r="S25" i="6"/>
  <c r="P25" i="6"/>
  <c r="M25" i="6"/>
  <c r="L25" i="6"/>
  <c r="C25" i="6"/>
  <c r="T24" i="6"/>
  <c r="U24" i="6" s="1"/>
  <c r="S24" i="6"/>
  <c r="P24" i="6"/>
  <c r="L24" i="6"/>
  <c r="C24" i="6"/>
  <c r="T23" i="6"/>
  <c r="U23" i="6" s="1"/>
  <c r="S23" i="6"/>
  <c r="L23" i="6"/>
  <c r="C23" i="6"/>
  <c r="T22" i="6"/>
  <c r="U22" i="6" s="1"/>
  <c r="S22" i="6"/>
  <c r="M22" i="6"/>
  <c r="L22" i="6"/>
  <c r="C22" i="6"/>
  <c r="T21" i="6"/>
  <c r="U21" i="6" s="1"/>
  <c r="S21" i="6"/>
  <c r="P21" i="6"/>
  <c r="M21" i="6"/>
  <c r="L21" i="6"/>
  <c r="C21" i="6"/>
  <c r="T20" i="6"/>
  <c r="U20" i="6" s="1"/>
  <c r="S20" i="6"/>
  <c r="L20" i="6"/>
  <c r="C20" i="6"/>
  <c r="T19" i="6"/>
  <c r="U19" i="6" s="1"/>
  <c r="S19" i="6"/>
  <c r="L19" i="6"/>
  <c r="C19" i="6"/>
  <c r="T18" i="6"/>
  <c r="U18" i="6" s="1"/>
  <c r="S18" i="6"/>
  <c r="M18" i="6"/>
  <c r="L18" i="6"/>
  <c r="C18" i="6"/>
  <c r="T17" i="6"/>
  <c r="U17" i="6" s="1"/>
  <c r="S17" i="6"/>
  <c r="P17" i="6"/>
  <c r="L17" i="6"/>
  <c r="C17" i="6"/>
  <c r="T16" i="6"/>
  <c r="U16" i="6" s="1"/>
  <c r="S16" i="6"/>
  <c r="N16" i="6"/>
  <c r="M16" i="6"/>
  <c r="L16" i="6"/>
  <c r="P16" i="6" s="1"/>
  <c r="C16" i="6"/>
  <c r="T15" i="6"/>
  <c r="U15" i="6" s="1"/>
  <c r="S15" i="6"/>
  <c r="P15" i="6"/>
  <c r="M15" i="6"/>
  <c r="L15" i="6"/>
  <c r="C15" i="6"/>
  <c r="T14" i="6"/>
  <c r="U14" i="6" s="1"/>
  <c r="S14" i="6"/>
  <c r="L14" i="6"/>
  <c r="C14" i="6"/>
  <c r="T13" i="6"/>
  <c r="U13" i="6" s="1"/>
  <c r="S13" i="6"/>
  <c r="P13" i="6"/>
  <c r="M13" i="6"/>
  <c r="L13" i="6"/>
  <c r="C13" i="6"/>
  <c r="T12" i="6"/>
  <c r="U12" i="6" s="1"/>
  <c r="S12" i="6"/>
  <c r="L12" i="6"/>
  <c r="C12" i="6"/>
  <c r="T11" i="6"/>
  <c r="U11" i="6" s="1"/>
  <c r="S11" i="6"/>
  <c r="M11" i="6"/>
  <c r="L11" i="6"/>
  <c r="P11" i="6" s="1"/>
  <c r="C11" i="6"/>
  <c r="T10" i="6"/>
  <c r="U10" i="6" s="1"/>
  <c r="S10" i="6"/>
  <c r="L10" i="6"/>
  <c r="P10" i="6" s="1"/>
  <c r="C10" i="6"/>
  <c r="A10" i="6"/>
  <c r="M10" i="6" s="1"/>
  <c r="S9" i="6"/>
  <c r="T9" i="6" s="1"/>
  <c r="U9" i="6" s="1"/>
  <c r="P9" i="6"/>
  <c r="L9" i="6"/>
  <c r="C9" i="6"/>
  <c r="A9" i="6"/>
  <c r="M9" i="6" s="1"/>
  <c r="T8" i="6"/>
  <c r="U8" i="6" s="1"/>
  <c r="S8" i="6"/>
  <c r="P8" i="6"/>
  <c r="M8" i="6"/>
  <c r="L8" i="6"/>
  <c r="C8" i="6"/>
  <c r="B8" i="6"/>
  <c r="A8" i="6"/>
  <c r="U7" i="6"/>
  <c r="T7" i="6"/>
  <c r="S7" i="6"/>
  <c r="P7" i="6"/>
  <c r="L7" i="6"/>
  <c r="N8" i="6" s="1"/>
  <c r="C7" i="6"/>
  <c r="A7" i="6"/>
  <c r="M7" i="6" s="1"/>
  <c r="T6" i="6"/>
  <c r="U6" i="6" s="1"/>
  <c r="S6" i="6"/>
  <c r="L6" i="6"/>
  <c r="A6" i="6" s="1"/>
  <c r="M6" i="6" s="1"/>
  <c r="C6" i="6"/>
  <c r="T5" i="6"/>
  <c r="U5" i="6" s="1"/>
  <c r="S5" i="6"/>
  <c r="P5" i="6"/>
  <c r="L5" i="6"/>
  <c r="C5" i="6"/>
  <c r="A5" i="6"/>
  <c r="M5" i="6" s="1"/>
  <c r="S4" i="6"/>
  <c r="T4" i="6" s="1"/>
  <c r="U4" i="6" s="1"/>
  <c r="P4" i="6"/>
  <c r="L4" i="6"/>
  <c r="C4" i="6"/>
  <c r="A4" i="6"/>
  <c r="M4" i="6" s="1"/>
  <c r="T3" i="6"/>
  <c r="U3" i="6" s="1"/>
  <c r="S3" i="6"/>
  <c r="P3" i="6"/>
  <c r="M3" i="6"/>
  <c r="L3" i="6"/>
  <c r="C3" i="6"/>
  <c r="A3" i="6"/>
  <c r="S50" i="5"/>
  <c r="T50" i="5" s="1"/>
  <c r="U50" i="5" s="1"/>
  <c r="L50" i="5"/>
  <c r="C50" i="5"/>
  <c r="S49" i="5"/>
  <c r="T49" i="5" s="1"/>
  <c r="U49" i="5" s="1"/>
  <c r="P49" i="5"/>
  <c r="M49" i="5"/>
  <c r="L49" i="5"/>
  <c r="C49" i="5"/>
  <c r="A49" i="5"/>
  <c r="T48" i="5"/>
  <c r="U48" i="5" s="1"/>
  <c r="S48" i="5"/>
  <c r="P48" i="5"/>
  <c r="M48" i="5"/>
  <c r="L48" i="5"/>
  <c r="C48" i="5"/>
  <c r="A48" i="5"/>
  <c r="U47" i="5"/>
  <c r="T47" i="5"/>
  <c r="S47" i="5"/>
  <c r="P47" i="5"/>
  <c r="L47" i="5"/>
  <c r="A47" i="5" s="1"/>
  <c r="M47" i="5" s="1"/>
  <c r="C47" i="5"/>
  <c r="T46" i="5"/>
  <c r="U46" i="5" s="1"/>
  <c r="S46" i="5"/>
  <c r="L46" i="5"/>
  <c r="N47" i="5" s="1"/>
  <c r="B47" i="5" s="1"/>
  <c r="C46" i="5"/>
  <c r="U45" i="5"/>
  <c r="T45" i="5"/>
  <c r="S45" i="5"/>
  <c r="P45" i="5"/>
  <c r="L45" i="5"/>
  <c r="C45" i="5"/>
  <c r="B45" i="5"/>
  <c r="A45" i="5"/>
  <c r="M45" i="5" s="1"/>
  <c r="N45" i="5" s="1"/>
  <c r="S44" i="5"/>
  <c r="T44" i="5" s="1"/>
  <c r="U44" i="5" s="1"/>
  <c r="P44" i="5"/>
  <c r="M44" i="5"/>
  <c r="L44" i="5"/>
  <c r="C44" i="5"/>
  <c r="A44" i="5"/>
  <c r="T43" i="5"/>
  <c r="U43" i="5" s="1"/>
  <c r="S43" i="5"/>
  <c r="P43" i="5"/>
  <c r="M43" i="5"/>
  <c r="L43" i="5"/>
  <c r="A43" i="5" s="1"/>
  <c r="C43" i="5"/>
  <c r="T42" i="5"/>
  <c r="U42" i="5" s="1"/>
  <c r="S42" i="5"/>
  <c r="P42" i="5"/>
  <c r="L42" i="5"/>
  <c r="C42" i="5"/>
  <c r="A42" i="5"/>
  <c r="M42" i="5" s="1"/>
  <c r="N42" i="5" s="1"/>
  <c r="B42" i="5" s="1"/>
  <c r="T41" i="5"/>
  <c r="U41" i="5" s="1"/>
  <c r="S41" i="5"/>
  <c r="L41" i="5"/>
  <c r="P41" i="5" s="1"/>
  <c r="C41" i="5"/>
  <c r="A41" i="5"/>
  <c r="M41" i="5" s="1"/>
  <c r="N41" i="5" s="1"/>
  <c r="B41" i="5" s="1"/>
  <c r="S40" i="5"/>
  <c r="T40" i="5" s="1"/>
  <c r="U40" i="5" s="1"/>
  <c r="P40" i="5"/>
  <c r="M40" i="5"/>
  <c r="L40" i="5"/>
  <c r="C40" i="5"/>
  <c r="A40" i="5"/>
  <c r="T39" i="5"/>
  <c r="U39" i="5" s="1"/>
  <c r="S39" i="5"/>
  <c r="P39" i="5"/>
  <c r="L39" i="5"/>
  <c r="A39" i="5" s="1"/>
  <c r="M39" i="5" s="1"/>
  <c r="C39" i="5"/>
  <c r="T38" i="5"/>
  <c r="U38" i="5" s="1"/>
  <c r="S38" i="5"/>
  <c r="P38" i="5"/>
  <c r="L38" i="5"/>
  <c r="C38" i="5"/>
  <c r="A38" i="5"/>
  <c r="M38" i="5" s="1"/>
  <c r="N38" i="5" s="1"/>
  <c r="B38" i="5" s="1"/>
  <c r="T37" i="5"/>
  <c r="U37" i="5" s="1"/>
  <c r="S37" i="5"/>
  <c r="L37" i="5"/>
  <c r="P37" i="5" s="1"/>
  <c r="C37" i="5"/>
  <c r="A37" i="5"/>
  <c r="M37" i="5" s="1"/>
  <c r="N37" i="5" s="1"/>
  <c r="B37" i="5" s="1"/>
  <c r="S36" i="5"/>
  <c r="T36" i="5" s="1"/>
  <c r="U36" i="5" s="1"/>
  <c r="P36" i="5"/>
  <c r="M36" i="5"/>
  <c r="L36" i="5"/>
  <c r="C36" i="5"/>
  <c r="A36" i="5"/>
  <c r="T35" i="5"/>
  <c r="U35" i="5" s="1"/>
  <c r="S35" i="5"/>
  <c r="P35" i="5"/>
  <c r="L35" i="5"/>
  <c r="A35" i="5" s="1"/>
  <c r="M35" i="5" s="1"/>
  <c r="C35" i="5"/>
  <c r="T34" i="5"/>
  <c r="U34" i="5" s="1"/>
  <c r="S34" i="5"/>
  <c r="P34" i="5"/>
  <c r="L34" i="5"/>
  <c r="C34" i="5"/>
  <c r="A34" i="5"/>
  <c r="M34" i="5" s="1"/>
  <c r="N34" i="5" s="1"/>
  <c r="B34" i="5" s="1"/>
  <c r="T33" i="5"/>
  <c r="U33" i="5" s="1"/>
  <c r="S33" i="5"/>
  <c r="L33" i="5"/>
  <c r="P33" i="5" s="1"/>
  <c r="C33" i="5"/>
  <c r="A33" i="5"/>
  <c r="M33" i="5" s="1"/>
  <c r="N33" i="5" s="1"/>
  <c r="B33" i="5" s="1"/>
  <c r="S32" i="5"/>
  <c r="T32" i="5" s="1"/>
  <c r="U32" i="5" s="1"/>
  <c r="P32" i="5"/>
  <c r="M32" i="5"/>
  <c r="L32" i="5"/>
  <c r="C32" i="5"/>
  <c r="A32" i="5"/>
  <c r="U31" i="5"/>
  <c r="T31" i="5"/>
  <c r="S31" i="5"/>
  <c r="P31" i="5"/>
  <c r="L31" i="5"/>
  <c r="A31" i="5" s="1"/>
  <c r="M31" i="5" s="1"/>
  <c r="C31" i="5"/>
  <c r="T30" i="5"/>
  <c r="U30" i="5" s="1"/>
  <c r="S30" i="5"/>
  <c r="P30" i="5"/>
  <c r="L30" i="5"/>
  <c r="C30" i="5"/>
  <c r="A30" i="5"/>
  <c r="M30" i="5" s="1"/>
  <c r="N30" i="5" s="1"/>
  <c r="B30" i="5" s="1"/>
  <c r="T29" i="5"/>
  <c r="U29" i="5" s="1"/>
  <c r="S29" i="5"/>
  <c r="L29" i="5"/>
  <c r="P29" i="5" s="1"/>
  <c r="C29" i="5"/>
  <c r="A29" i="5"/>
  <c r="M29" i="5" s="1"/>
  <c r="N29" i="5" s="1"/>
  <c r="B29" i="5" s="1"/>
  <c r="S28" i="5"/>
  <c r="T28" i="5" s="1"/>
  <c r="U28" i="5" s="1"/>
  <c r="P28" i="5"/>
  <c r="M28" i="5"/>
  <c r="L28" i="5"/>
  <c r="C28" i="5"/>
  <c r="A28" i="5"/>
  <c r="U27" i="5"/>
  <c r="T27" i="5"/>
  <c r="S27" i="5"/>
  <c r="P27" i="5"/>
  <c r="L27" i="5"/>
  <c r="A27" i="5" s="1"/>
  <c r="M27" i="5" s="1"/>
  <c r="C27" i="5"/>
  <c r="T26" i="5"/>
  <c r="U26" i="5" s="1"/>
  <c r="S26" i="5"/>
  <c r="P26" i="5"/>
  <c r="L26" i="5"/>
  <c r="N26" i="5" s="1"/>
  <c r="B26" i="5" s="1"/>
  <c r="C26" i="5"/>
  <c r="A26" i="5"/>
  <c r="M26" i="5" s="1"/>
  <c r="T25" i="5"/>
  <c r="U25" i="5" s="1"/>
  <c r="S25" i="5"/>
  <c r="L25" i="5"/>
  <c r="P25" i="5" s="1"/>
  <c r="C25" i="5"/>
  <c r="A25" i="5"/>
  <c r="M25" i="5" s="1"/>
  <c r="N25" i="5" s="1"/>
  <c r="B25" i="5" s="1"/>
  <c r="S24" i="5"/>
  <c r="T24" i="5" s="1"/>
  <c r="U24" i="5" s="1"/>
  <c r="P24" i="5"/>
  <c r="M24" i="5"/>
  <c r="L24" i="5"/>
  <c r="C24" i="5"/>
  <c r="A24" i="5"/>
  <c r="U23" i="5"/>
  <c r="T23" i="5"/>
  <c r="S23" i="5"/>
  <c r="P23" i="5"/>
  <c r="L23" i="5"/>
  <c r="A23" i="5" s="1"/>
  <c r="M23" i="5" s="1"/>
  <c r="C23" i="5"/>
  <c r="T22" i="5"/>
  <c r="U22" i="5" s="1"/>
  <c r="S22" i="5"/>
  <c r="P22" i="5"/>
  <c r="L22" i="5"/>
  <c r="N22" i="5" s="1"/>
  <c r="B22" i="5" s="1"/>
  <c r="C22" i="5"/>
  <c r="A22" i="5"/>
  <c r="M22" i="5" s="1"/>
  <c r="T21" i="5"/>
  <c r="U21" i="5" s="1"/>
  <c r="S21" i="5"/>
  <c r="L21" i="5"/>
  <c r="P21" i="5" s="1"/>
  <c r="C21" i="5"/>
  <c r="A21" i="5"/>
  <c r="M21" i="5" s="1"/>
  <c r="N21" i="5" s="1"/>
  <c r="B21" i="5" s="1"/>
  <c r="S20" i="5"/>
  <c r="T20" i="5" s="1"/>
  <c r="U20" i="5" s="1"/>
  <c r="P20" i="5"/>
  <c r="M20" i="5"/>
  <c r="L20" i="5"/>
  <c r="C20" i="5"/>
  <c r="A20" i="5"/>
  <c r="U19" i="5"/>
  <c r="T19" i="5"/>
  <c r="S19" i="5"/>
  <c r="P19" i="5"/>
  <c r="L19" i="5"/>
  <c r="A19" i="5" s="1"/>
  <c r="M19" i="5" s="1"/>
  <c r="C19" i="5"/>
  <c r="T18" i="5"/>
  <c r="U18" i="5" s="1"/>
  <c r="S18" i="5"/>
  <c r="L18" i="5"/>
  <c r="A18" i="5" s="1"/>
  <c r="M18" i="5" s="1"/>
  <c r="C18" i="5"/>
  <c r="T17" i="5"/>
  <c r="U17" i="5" s="1"/>
  <c r="S17" i="5"/>
  <c r="L17" i="5"/>
  <c r="P17" i="5" s="1"/>
  <c r="C17" i="5"/>
  <c r="A17" i="5"/>
  <c r="M17" i="5" s="1"/>
  <c r="S16" i="5"/>
  <c r="T16" i="5" s="1"/>
  <c r="U16" i="5" s="1"/>
  <c r="P16" i="5"/>
  <c r="M16" i="5"/>
  <c r="L16" i="5"/>
  <c r="C16" i="5"/>
  <c r="A16" i="5"/>
  <c r="U15" i="5"/>
  <c r="T15" i="5"/>
  <c r="S15" i="5"/>
  <c r="P15" i="5"/>
  <c r="M15" i="5"/>
  <c r="L15" i="5"/>
  <c r="A15" i="5" s="1"/>
  <c r="C15" i="5"/>
  <c r="B15" i="5"/>
  <c r="T14" i="5"/>
  <c r="U14" i="5" s="1"/>
  <c r="S14" i="5"/>
  <c r="L14" i="5"/>
  <c r="N15" i="5" s="1"/>
  <c r="C14" i="5"/>
  <c r="T13" i="5"/>
  <c r="U13" i="5" s="1"/>
  <c r="S13" i="5"/>
  <c r="N13" i="5"/>
  <c r="B13" i="5" s="1"/>
  <c r="L13" i="5"/>
  <c r="P13" i="5" s="1"/>
  <c r="C13" i="5"/>
  <c r="A13" i="5"/>
  <c r="M13" i="5" s="1"/>
  <c r="U12" i="5"/>
  <c r="S12" i="5"/>
  <c r="T12" i="5" s="1"/>
  <c r="P12" i="5"/>
  <c r="M12" i="5"/>
  <c r="L12" i="5"/>
  <c r="C12" i="5"/>
  <c r="A12" i="5"/>
  <c r="U11" i="5"/>
  <c r="T11" i="5"/>
  <c r="S11" i="5"/>
  <c r="P11" i="5"/>
  <c r="M11" i="5"/>
  <c r="L11" i="5"/>
  <c r="C11" i="5"/>
  <c r="A11" i="5"/>
  <c r="T10" i="5"/>
  <c r="U10" i="5" s="1"/>
  <c r="S10" i="5"/>
  <c r="P10" i="5"/>
  <c r="N10" i="5"/>
  <c r="B10" i="5" s="1"/>
  <c r="L10" i="5"/>
  <c r="C10" i="5"/>
  <c r="A10" i="5"/>
  <c r="M10" i="5" s="1"/>
  <c r="T9" i="5"/>
  <c r="U9" i="5" s="1"/>
  <c r="S9" i="5"/>
  <c r="N9" i="5"/>
  <c r="B9" i="5" s="1"/>
  <c r="M9" i="5"/>
  <c r="L9" i="5"/>
  <c r="P9" i="5" s="1"/>
  <c r="C9" i="5"/>
  <c r="A9" i="5"/>
  <c r="U8" i="5"/>
  <c r="S8" i="5"/>
  <c r="T8" i="5" s="1"/>
  <c r="P8" i="5"/>
  <c r="M8" i="5"/>
  <c r="L8" i="5"/>
  <c r="C8" i="5"/>
  <c r="A8" i="5"/>
  <c r="U7" i="5"/>
  <c r="T7" i="5"/>
  <c r="S7" i="5"/>
  <c r="L7" i="5"/>
  <c r="N8" i="5" s="1"/>
  <c r="B8" i="5" s="1"/>
  <c r="C7" i="5"/>
  <c r="T6" i="5"/>
  <c r="U6" i="5" s="1"/>
  <c r="S6" i="5"/>
  <c r="L6" i="5"/>
  <c r="C6" i="5"/>
  <c r="T5" i="5"/>
  <c r="U5" i="5" s="1"/>
  <c r="S5" i="5"/>
  <c r="M5" i="5"/>
  <c r="L5" i="5"/>
  <c r="P5" i="5" s="1"/>
  <c r="C5" i="5"/>
  <c r="A5" i="5"/>
  <c r="S4" i="5"/>
  <c r="T4" i="5" s="1"/>
  <c r="U4" i="5" s="1"/>
  <c r="P4" i="5"/>
  <c r="M4" i="5"/>
  <c r="L4" i="5"/>
  <c r="C4" i="5"/>
  <c r="D18" i="7" s="1"/>
  <c r="A4" i="5"/>
  <c r="T3" i="5"/>
  <c r="U3" i="5" s="1"/>
  <c r="S3" i="5"/>
  <c r="L3" i="5"/>
  <c r="A3" i="5" s="1"/>
  <c r="M3" i="5" s="1"/>
  <c r="C3" i="5"/>
  <c r="D30" i="7" s="1"/>
  <c r="T50" i="4"/>
  <c r="U50" i="4" s="1"/>
  <c r="S50" i="4"/>
  <c r="L50" i="4"/>
  <c r="A50" i="4" s="1"/>
  <c r="M50" i="4" s="1"/>
  <c r="N50" i="4" s="1"/>
  <c r="B50" i="4" s="1"/>
  <c r="C50" i="4"/>
  <c r="S49" i="4"/>
  <c r="T49" i="4" s="1"/>
  <c r="U49" i="4" s="1"/>
  <c r="L49" i="4"/>
  <c r="P49" i="4" s="1"/>
  <c r="C49" i="4"/>
  <c r="A49" i="4"/>
  <c r="M49" i="4" s="1"/>
  <c r="U48" i="4"/>
  <c r="S48" i="4"/>
  <c r="T48" i="4" s="1"/>
  <c r="P48" i="4"/>
  <c r="M48" i="4"/>
  <c r="L48" i="4"/>
  <c r="C48" i="4"/>
  <c r="A48" i="4"/>
  <c r="U47" i="4"/>
  <c r="T47" i="4"/>
  <c r="S47" i="4"/>
  <c r="L47" i="4"/>
  <c r="N48" i="4" s="1"/>
  <c r="B48" i="4" s="1"/>
  <c r="C47" i="4"/>
  <c r="T46" i="4"/>
  <c r="U46" i="4" s="1"/>
  <c r="S46" i="4"/>
  <c r="L46" i="4"/>
  <c r="N45" i="4" s="1"/>
  <c r="B45" i="4" s="1"/>
  <c r="C46" i="4"/>
  <c r="A46" i="4"/>
  <c r="M46" i="4" s="1"/>
  <c r="T45" i="4"/>
  <c r="U45" i="4" s="1"/>
  <c r="S45" i="4"/>
  <c r="L45" i="4"/>
  <c r="P45" i="4" s="1"/>
  <c r="C45" i="4"/>
  <c r="A45" i="4"/>
  <c r="M45" i="4" s="1"/>
  <c r="U44" i="4"/>
  <c r="S44" i="4"/>
  <c r="T44" i="4" s="1"/>
  <c r="P44" i="4"/>
  <c r="M44" i="4"/>
  <c r="L44" i="4"/>
  <c r="C44" i="4"/>
  <c r="A44" i="4"/>
  <c r="U43" i="4"/>
  <c r="T43" i="4"/>
  <c r="S43" i="4"/>
  <c r="P43" i="4"/>
  <c r="L43" i="4"/>
  <c r="C43" i="4"/>
  <c r="A43" i="4"/>
  <c r="M43" i="4" s="1"/>
  <c r="T42" i="4"/>
  <c r="U42" i="4" s="1"/>
  <c r="S42" i="4"/>
  <c r="P42" i="4"/>
  <c r="L42" i="4"/>
  <c r="C42" i="4"/>
  <c r="T41" i="4"/>
  <c r="U41" i="4" s="1"/>
  <c r="S41" i="4"/>
  <c r="L41" i="4"/>
  <c r="P41" i="4" s="1"/>
  <c r="C41" i="4"/>
  <c r="A41" i="4"/>
  <c r="M41" i="4" s="1"/>
  <c r="S40" i="4"/>
  <c r="T40" i="4" s="1"/>
  <c r="U40" i="4" s="1"/>
  <c r="P40" i="4"/>
  <c r="M40" i="4"/>
  <c r="L40" i="4"/>
  <c r="C40" i="4"/>
  <c r="A40" i="4"/>
  <c r="S39" i="4"/>
  <c r="T39" i="4" s="1"/>
  <c r="U39" i="4" s="1"/>
  <c r="M39" i="4"/>
  <c r="L39" i="4"/>
  <c r="N40" i="4" s="1"/>
  <c r="B40" i="4" s="1"/>
  <c r="C39" i="4"/>
  <c r="A39" i="4"/>
  <c r="T38" i="4"/>
  <c r="U38" i="4" s="1"/>
  <c r="S38" i="4"/>
  <c r="P38" i="4"/>
  <c r="L38" i="4"/>
  <c r="A38" i="4" s="1"/>
  <c r="M38" i="4" s="1"/>
  <c r="C38" i="4"/>
  <c r="S37" i="4"/>
  <c r="T37" i="4" s="1"/>
  <c r="U37" i="4" s="1"/>
  <c r="N37" i="4"/>
  <c r="B37" i="4" s="1"/>
  <c r="L37" i="4"/>
  <c r="P37" i="4" s="1"/>
  <c r="C37" i="4"/>
  <c r="A37" i="4"/>
  <c r="M37" i="4" s="1"/>
  <c r="S36" i="4"/>
  <c r="T36" i="4" s="1"/>
  <c r="U36" i="4" s="1"/>
  <c r="P36" i="4"/>
  <c r="N36" i="4"/>
  <c r="B36" i="4" s="1"/>
  <c r="M36" i="4"/>
  <c r="L36" i="4"/>
  <c r="C36" i="4"/>
  <c r="A36" i="4"/>
  <c r="S35" i="4"/>
  <c r="T35" i="4" s="1"/>
  <c r="U35" i="4" s="1"/>
  <c r="P35" i="4"/>
  <c r="M35" i="4"/>
  <c r="L35" i="4"/>
  <c r="C35" i="4"/>
  <c r="A35" i="4"/>
  <c r="T34" i="4"/>
  <c r="U34" i="4" s="1"/>
  <c r="S34" i="4"/>
  <c r="L34" i="4"/>
  <c r="C34" i="4"/>
  <c r="T33" i="4"/>
  <c r="U33" i="4" s="1"/>
  <c r="S33" i="4"/>
  <c r="L33" i="4"/>
  <c r="C33" i="4"/>
  <c r="S32" i="4"/>
  <c r="T32" i="4" s="1"/>
  <c r="U32" i="4" s="1"/>
  <c r="P32" i="4"/>
  <c r="M32" i="4"/>
  <c r="L32" i="4"/>
  <c r="C32" i="4"/>
  <c r="A32" i="4"/>
  <c r="U31" i="4"/>
  <c r="S31" i="4"/>
  <c r="T31" i="4" s="1"/>
  <c r="L31" i="4"/>
  <c r="P31" i="4" s="1"/>
  <c r="C31" i="4"/>
  <c r="A31" i="4"/>
  <c r="M31" i="4" s="1"/>
  <c r="T30" i="4"/>
  <c r="U30" i="4" s="1"/>
  <c r="S30" i="4"/>
  <c r="P30" i="4"/>
  <c r="L30" i="4"/>
  <c r="C30" i="4"/>
  <c r="A30" i="4"/>
  <c r="M30" i="4" s="1"/>
  <c r="S29" i="4"/>
  <c r="T29" i="4" s="1"/>
  <c r="U29" i="4" s="1"/>
  <c r="L29" i="4"/>
  <c r="C29" i="4"/>
  <c r="T28" i="4"/>
  <c r="U28" i="4" s="1"/>
  <c r="S28" i="4"/>
  <c r="P28" i="4"/>
  <c r="L28" i="4"/>
  <c r="C28" i="4"/>
  <c r="A28" i="4"/>
  <c r="M28" i="4" s="1"/>
  <c r="S27" i="4"/>
  <c r="T27" i="4" s="1"/>
  <c r="U27" i="4" s="1"/>
  <c r="P27" i="4"/>
  <c r="L27" i="4"/>
  <c r="A27" i="4" s="1"/>
  <c r="M27" i="4" s="1"/>
  <c r="C27" i="4"/>
  <c r="T26" i="4"/>
  <c r="U26" i="4" s="1"/>
  <c r="S26" i="4"/>
  <c r="L26" i="4"/>
  <c r="C26" i="4"/>
  <c r="T25" i="4"/>
  <c r="U25" i="4" s="1"/>
  <c r="S25" i="4"/>
  <c r="P25" i="4"/>
  <c r="L25" i="4"/>
  <c r="C25" i="4"/>
  <c r="A25" i="4"/>
  <c r="M25" i="4" s="1"/>
  <c r="T24" i="4"/>
  <c r="U24" i="4" s="1"/>
  <c r="S24" i="4"/>
  <c r="P24" i="4"/>
  <c r="L24" i="4"/>
  <c r="C24" i="4"/>
  <c r="A24" i="4"/>
  <c r="M24" i="4" s="1"/>
  <c r="T23" i="4"/>
  <c r="U23" i="4" s="1"/>
  <c r="S23" i="4"/>
  <c r="M23" i="4"/>
  <c r="L23" i="4"/>
  <c r="N24" i="4" s="1"/>
  <c r="B24" i="4" s="1"/>
  <c r="C23" i="4"/>
  <c r="A23" i="4"/>
  <c r="S22" i="4"/>
  <c r="T22" i="4" s="1"/>
  <c r="U22" i="4" s="1"/>
  <c r="P22" i="4"/>
  <c r="M22" i="4"/>
  <c r="N22" i="4" s="1"/>
  <c r="B22" i="4" s="1"/>
  <c r="L22" i="4"/>
  <c r="C22" i="4"/>
  <c r="A22" i="4"/>
  <c r="T21" i="4"/>
  <c r="U21" i="4" s="1"/>
  <c r="S21" i="4"/>
  <c r="P21" i="4"/>
  <c r="L21" i="4"/>
  <c r="C21" i="4"/>
  <c r="A21" i="4"/>
  <c r="M21" i="4" s="1"/>
  <c r="T20" i="4"/>
  <c r="U20" i="4" s="1"/>
  <c r="S20" i="4"/>
  <c r="P20" i="4"/>
  <c r="L20" i="4"/>
  <c r="C20" i="4"/>
  <c r="A20" i="4"/>
  <c r="M20" i="4" s="1"/>
  <c r="T19" i="4"/>
  <c r="U19" i="4" s="1"/>
  <c r="S19" i="4"/>
  <c r="M19" i="4"/>
  <c r="L19" i="4"/>
  <c r="N20" i="4" s="1"/>
  <c r="B20" i="4" s="1"/>
  <c r="C19" i="4"/>
  <c r="A19" i="4"/>
  <c r="S18" i="4"/>
  <c r="T18" i="4" s="1"/>
  <c r="U18" i="4" s="1"/>
  <c r="P18" i="4"/>
  <c r="M18" i="4"/>
  <c r="N18" i="4" s="1"/>
  <c r="B18" i="4" s="1"/>
  <c r="L18" i="4"/>
  <c r="C18" i="4"/>
  <c r="A18" i="4"/>
  <c r="T17" i="4"/>
  <c r="U17" i="4" s="1"/>
  <c r="S17" i="4"/>
  <c r="P17" i="4"/>
  <c r="L17" i="4"/>
  <c r="C17" i="4"/>
  <c r="A17" i="4"/>
  <c r="M17" i="4" s="1"/>
  <c r="T16" i="4"/>
  <c r="U16" i="4" s="1"/>
  <c r="S16" i="4"/>
  <c r="P16" i="4"/>
  <c r="L16" i="4"/>
  <c r="C16" i="4"/>
  <c r="A16" i="4"/>
  <c r="M16" i="4" s="1"/>
  <c r="T15" i="4"/>
  <c r="U15" i="4" s="1"/>
  <c r="S15" i="4"/>
  <c r="M15" i="4"/>
  <c r="L15" i="4"/>
  <c r="C15" i="4"/>
  <c r="A15" i="4"/>
  <c r="T14" i="4"/>
  <c r="U14" i="4" s="1"/>
  <c r="S14" i="4"/>
  <c r="P14" i="4"/>
  <c r="M14" i="4"/>
  <c r="N14" i="4" s="1"/>
  <c r="B14" i="4" s="1"/>
  <c r="L14" i="4"/>
  <c r="C14" i="4"/>
  <c r="A14" i="4"/>
  <c r="T13" i="4"/>
  <c r="U13" i="4" s="1"/>
  <c r="S13" i="4"/>
  <c r="P13" i="4"/>
  <c r="M13" i="4"/>
  <c r="L13" i="4"/>
  <c r="C13" i="4"/>
  <c r="A13" i="4"/>
  <c r="T12" i="4"/>
  <c r="U12" i="4" s="1"/>
  <c r="S12" i="4"/>
  <c r="P12" i="4"/>
  <c r="L12" i="4"/>
  <c r="C12" i="4"/>
  <c r="A12" i="4"/>
  <c r="M12" i="4" s="1"/>
  <c r="T11" i="4"/>
  <c r="U11" i="4" s="1"/>
  <c r="S11" i="4"/>
  <c r="L11" i="4"/>
  <c r="C11" i="4"/>
  <c r="A11" i="4"/>
  <c r="M11" i="4" s="1"/>
  <c r="T10" i="4"/>
  <c r="U10" i="4" s="1"/>
  <c r="S10" i="4"/>
  <c r="P10" i="4"/>
  <c r="M10" i="4"/>
  <c r="N10" i="4" s="1"/>
  <c r="B10" i="4" s="1"/>
  <c r="L10" i="4"/>
  <c r="C10" i="4"/>
  <c r="A10" i="4"/>
  <c r="T9" i="4"/>
  <c r="U9" i="4" s="1"/>
  <c r="S9" i="4"/>
  <c r="P9" i="4"/>
  <c r="M9" i="4"/>
  <c r="L9" i="4"/>
  <c r="C9" i="4"/>
  <c r="A9" i="4"/>
  <c r="T8" i="4"/>
  <c r="U8" i="4" s="1"/>
  <c r="S8" i="4"/>
  <c r="P8" i="4"/>
  <c r="L8" i="4"/>
  <c r="N9" i="4" s="1"/>
  <c r="B9" i="4" s="1"/>
  <c r="C8" i="4"/>
  <c r="A8" i="4"/>
  <c r="M8" i="4" s="1"/>
  <c r="T7" i="4"/>
  <c r="U7" i="4" s="1"/>
  <c r="S7" i="4"/>
  <c r="P7" i="4"/>
  <c r="M7" i="4"/>
  <c r="L7" i="4"/>
  <c r="N8" i="4" s="1"/>
  <c r="B8" i="4" s="1"/>
  <c r="C7" i="4"/>
  <c r="A7" i="4"/>
  <c r="T6" i="4"/>
  <c r="U6" i="4" s="1"/>
  <c r="S6" i="4"/>
  <c r="P6" i="4"/>
  <c r="M6" i="4"/>
  <c r="N6" i="4" s="1"/>
  <c r="B6" i="4" s="1"/>
  <c r="L6" i="4"/>
  <c r="C6" i="4"/>
  <c r="A6" i="4"/>
  <c r="T5" i="4"/>
  <c r="U5" i="4" s="1"/>
  <c r="S5" i="4"/>
  <c r="P5" i="4"/>
  <c r="L5" i="4"/>
  <c r="C5" i="4"/>
  <c r="A5" i="4"/>
  <c r="M5" i="4" s="1"/>
  <c r="T4" i="4"/>
  <c r="U4" i="4" s="1"/>
  <c r="S4" i="4"/>
  <c r="P4" i="4"/>
  <c r="L4" i="4"/>
  <c r="C4" i="4"/>
  <c r="A4" i="4"/>
  <c r="M4" i="4" s="1"/>
  <c r="T3" i="4"/>
  <c r="U3" i="4" s="1"/>
  <c r="S3" i="4"/>
  <c r="P3" i="4"/>
  <c r="M3" i="4"/>
  <c r="L3" i="4"/>
  <c r="C3" i="4"/>
  <c r="A3" i="4"/>
  <c r="T50" i="3"/>
  <c r="U50" i="3" s="1"/>
  <c r="S50" i="3"/>
  <c r="P50" i="3"/>
  <c r="M50" i="3"/>
  <c r="N50" i="3" s="1"/>
  <c r="B50" i="3" s="1"/>
  <c r="L50" i="3"/>
  <c r="C50" i="3"/>
  <c r="A50" i="3"/>
  <c r="T49" i="3"/>
  <c r="U49" i="3" s="1"/>
  <c r="S49" i="3"/>
  <c r="P49" i="3"/>
  <c r="M49" i="3"/>
  <c r="L49" i="3"/>
  <c r="C49" i="3"/>
  <c r="A49" i="3"/>
  <c r="T48" i="3"/>
  <c r="U48" i="3" s="1"/>
  <c r="S48" i="3"/>
  <c r="P48" i="3"/>
  <c r="L48" i="3"/>
  <c r="C48" i="3"/>
  <c r="A48" i="3"/>
  <c r="M48" i="3" s="1"/>
  <c r="T47" i="3"/>
  <c r="U47" i="3" s="1"/>
  <c r="S47" i="3"/>
  <c r="P47" i="3"/>
  <c r="L47" i="3"/>
  <c r="C47" i="3"/>
  <c r="A47" i="3"/>
  <c r="M47" i="3" s="1"/>
  <c r="T46" i="3"/>
  <c r="U46" i="3" s="1"/>
  <c r="S46" i="3"/>
  <c r="P46" i="3"/>
  <c r="M46" i="3"/>
  <c r="N46" i="3" s="1"/>
  <c r="B46" i="3" s="1"/>
  <c r="L46" i="3"/>
  <c r="C46" i="3"/>
  <c r="A46" i="3"/>
  <c r="T45" i="3"/>
  <c r="U45" i="3" s="1"/>
  <c r="S45" i="3"/>
  <c r="P45" i="3"/>
  <c r="L45" i="3"/>
  <c r="C45" i="3"/>
  <c r="A45" i="3"/>
  <c r="M45" i="3" s="1"/>
  <c r="T44" i="3"/>
  <c r="U44" i="3" s="1"/>
  <c r="S44" i="3"/>
  <c r="P44" i="3"/>
  <c r="L44" i="3"/>
  <c r="C44" i="3"/>
  <c r="A44" i="3"/>
  <c r="M44" i="3" s="1"/>
  <c r="T43" i="3"/>
  <c r="U43" i="3" s="1"/>
  <c r="S43" i="3"/>
  <c r="P43" i="3"/>
  <c r="M43" i="3"/>
  <c r="L43" i="3"/>
  <c r="N44" i="3" s="1"/>
  <c r="B44" i="3" s="1"/>
  <c r="C43" i="3"/>
  <c r="A43" i="3"/>
  <c r="T42" i="3"/>
  <c r="U42" i="3" s="1"/>
  <c r="S42" i="3"/>
  <c r="P42" i="3"/>
  <c r="M42" i="3"/>
  <c r="N42" i="3" s="1"/>
  <c r="B42" i="3" s="1"/>
  <c r="L42" i="3"/>
  <c r="C42" i="3"/>
  <c r="A42" i="3"/>
  <c r="T41" i="3"/>
  <c r="U41" i="3" s="1"/>
  <c r="S41" i="3"/>
  <c r="P41" i="3"/>
  <c r="L41" i="3"/>
  <c r="C41" i="3"/>
  <c r="A41" i="3"/>
  <c r="M41" i="3" s="1"/>
  <c r="T40" i="3"/>
  <c r="U40" i="3" s="1"/>
  <c r="S40" i="3"/>
  <c r="P40" i="3"/>
  <c r="L40" i="3"/>
  <c r="C40" i="3"/>
  <c r="A40" i="3"/>
  <c r="M40" i="3" s="1"/>
  <c r="T39" i="3"/>
  <c r="U39" i="3" s="1"/>
  <c r="S39" i="3"/>
  <c r="P39" i="3"/>
  <c r="L39" i="3"/>
  <c r="C39" i="3"/>
  <c r="A39" i="3"/>
  <c r="M39" i="3" s="1"/>
  <c r="T38" i="3"/>
  <c r="U38" i="3" s="1"/>
  <c r="S38" i="3"/>
  <c r="P38" i="3"/>
  <c r="M38" i="3"/>
  <c r="N38" i="3" s="1"/>
  <c r="B38" i="3" s="1"/>
  <c r="L38" i="3"/>
  <c r="C38" i="3"/>
  <c r="A38" i="3"/>
  <c r="T37" i="3"/>
  <c r="U37" i="3" s="1"/>
  <c r="S37" i="3"/>
  <c r="P37" i="3"/>
  <c r="M37" i="3"/>
  <c r="L37" i="3"/>
  <c r="C37" i="3"/>
  <c r="A37" i="3"/>
  <c r="T36" i="3"/>
  <c r="U36" i="3" s="1"/>
  <c r="S36" i="3"/>
  <c r="P36" i="3"/>
  <c r="L36" i="3"/>
  <c r="C36" i="3"/>
  <c r="A36" i="3"/>
  <c r="M36" i="3" s="1"/>
  <c r="T35" i="3"/>
  <c r="U35" i="3" s="1"/>
  <c r="S35" i="3"/>
  <c r="P35" i="3"/>
  <c r="L35" i="3"/>
  <c r="N36" i="3" s="1"/>
  <c r="B36" i="3" s="1"/>
  <c r="C35" i="3"/>
  <c r="A35" i="3"/>
  <c r="M35" i="3" s="1"/>
  <c r="T34" i="3"/>
  <c r="U34" i="3" s="1"/>
  <c r="S34" i="3"/>
  <c r="P34" i="3"/>
  <c r="M34" i="3"/>
  <c r="N34" i="3" s="1"/>
  <c r="B34" i="3" s="1"/>
  <c r="L34" i="3"/>
  <c r="C34" i="3"/>
  <c r="A34" i="3"/>
  <c r="T33" i="3"/>
  <c r="U33" i="3" s="1"/>
  <c r="S33" i="3"/>
  <c r="P33" i="3"/>
  <c r="L33" i="3"/>
  <c r="C33" i="3"/>
  <c r="A33" i="3"/>
  <c r="M33" i="3" s="1"/>
  <c r="T32" i="3"/>
  <c r="U32" i="3" s="1"/>
  <c r="S32" i="3"/>
  <c r="P32" i="3"/>
  <c r="L32" i="3"/>
  <c r="C32" i="3"/>
  <c r="A32" i="3"/>
  <c r="M32" i="3" s="1"/>
  <c r="T31" i="3"/>
  <c r="U31" i="3" s="1"/>
  <c r="S31" i="3"/>
  <c r="P31" i="3"/>
  <c r="M31" i="3"/>
  <c r="L31" i="3"/>
  <c r="C31" i="3"/>
  <c r="A31" i="3"/>
  <c r="T30" i="3"/>
  <c r="U30" i="3" s="1"/>
  <c r="S30" i="3"/>
  <c r="P30" i="3"/>
  <c r="M30" i="3"/>
  <c r="N30" i="3" s="1"/>
  <c r="B30" i="3" s="1"/>
  <c r="L30" i="3"/>
  <c r="C30" i="3"/>
  <c r="A30" i="3"/>
  <c r="T29" i="3"/>
  <c r="U29" i="3" s="1"/>
  <c r="S29" i="3"/>
  <c r="P29" i="3"/>
  <c r="M29" i="3"/>
  <c r="L29" i="3"/>
  <c r="C29" i="3"/>
  <c r="A29" i="3"/>
  <c r="T28" i="3"/>
  <c r="U28" i="3" s="1"/>
  <c r="S28" i="3"/>
  <c r="P28" i="3"/>
  <c r="L28" i="3"/>
  <c r="C28" i="3"/>
  <c r="A28" i="3"/>
  <c r="M28" i="3" s="1"/>
  <c r="T27" i="3"/>
  <c r="U27" i="3" s="1"/>
  <c r="S27" i="3"/>
  <c r="L27" i="3"/>
  <c r="C27" i="3"/>
  <c r="A27" i="3"/>
  <c r="M27" i="3" s="1"/>
  <c r="T26" i="3"/>
  <c r="U26" i="3" s="1"/>
  <c r="S26" i="3"/>
  <c r="P26" i="3"/>
  <c r="M26" i="3"/>
  <c r="N26" i="3" s="1"/>
  <c r="B26" i="3" s="1"/>
  <c r="L26" i="3"/>
  <c r="C26" i="3"/>
  <c r="A26" i="3"/>
  <c r="T25" i="3"/>
  <c r="U25" i="3" s="1"/>
  <c r="S25" i="3"/>
  <c r="P25" i="3"/>
  <c r="M25" i="3"/>
  <c r="L25" i="3"/>
  <c r="C25" i="3"/>
  <c r="A25" i="3"/>
  <c r="T24" i="3"/>
  <c r="U24" i="3" s="1"/>
  <c r="S24" i="3"/>
  <c r="P24" i="3"/>
  <c r="L24" i="3"/>
  <c r="N25" i="3" s="1"/>
  <c r="B25" i="3" s="1"/>
  <c r="C24" i="3"/>
  <c r="A24" i="3"/>
  <c r="M24" i="3" s="1"/>
  <c r="T23" i="3"/>
  <c r="U23" i="3" s="1"/>
  <c r="S23" i="3"/>
  <c r="L23" i="3"/>
  <c r="C23" i="3"/>
  <c r="A23" i="3"/>
  <c r="M23" i="3" s="1"/>
  <c r="T22" i="3"/>
  <c r="U22" i="3" s="1"/>
  <c r="S22" i="3"/>
  <c r="P22" i="3"/>
  <c r="M22" i="3"/>
  <c r="N22" i="3" s="1"/>
  <c r="B22" i="3" s="1"/>
  <c r="L22" i="3"/>
  <c r="C22" i="3"/>
  <c r="A22" i="3"/>
  <c r="T21" i="3"/>
  <c r="U21" i="3" s="1"/>
  <c r="S21" i="3"/>
  <c r="P21" i="3"/>
  <c r="L21" i="3"/>
  <c r="C21" i="3"/>
  <c r="A21" i="3"/>
  <c r="M21" i="3" s="1"/>
  <c r="T20" i="3"/>
  <c r="U20" i="3" s="1"/>
  <c r="S20" i="3"/>
  <c r="P20" i="3"/>
  <c r="L20" i="3"/>
  <c r="C20" i="3"/>
  <c r="A20" i="3"/>
  <c r="M20" i="3" s="1"/>
  <c r="T19" i="3"/>
  <c r="U19" i="3" s="1"/>
  <c r="S19" i="3"/>
  <c r="P19" i="3"/>
  <c r="M19" i="3"/>
  <c r="L19" i="3"/>
  <c r="N20" i="3" s="1"/>
  <c r="B20" i="3" s="1"/>
  <c r="C19" i="3"/>
  <c r="A19" i="3"/>
  <c r="T18" i="3"/>
  <c r="U18" i="3" s="1"/>
  <c r="S18" i="3"/>
  <c r="P18" i="3"/>
  <c r="M18" i="3"/>
  <c r="N18" i="3" s="1"/>
  <c r="B18" i="3" s="1"/>
  <c r="L18" i="3"/>
  <c r="C18" i="3"/>
  <c r="A18" i="3"/>
  <c r="T17" i="3"/>
  <c r="U17" i="3" s="1"/>
  <c r="S17" i="3"/>
  <c r="P17" i="3"/>
  <c r="L17" i="3"/>
  <c r="C17" i="3"/>
  <c r="A17" i="3"/>
  <c r="M17" i="3" s="1"/>
  <c r="T16" i="3"/>
  <c r="U16" i="3" s="1"/>
  <c r="S16" i="3"/>
  <c r="P16" i="3"/>
  <c r="L16" i="3"/>
  <c r="C16" i="3"/>
  <c r="A16" i="3"/>
  <c r="M16" i="3" s="1"/>
  <c r="T15" i="3"/>
  <c r="U15" i="3" s="1"/>
  <c r="S15" i="3"/>
  <c r="P15" i="3"/>
  <c r="L15" i="3"/>
  <c r="C15" i="3"/>
  <c r="A15" i="3"/>
  <c r="M15" i="3" s="1"/>
  <c r="T14" i="3"/>
  <c r="U14" i="3" s="1"/>
  <c r="S14" i="3"/>
  <c r="P14" i="3"/>
  <c r="L14" i="3"/>
  <c r="C14" i="3"/>
  <c r="A14" i="3"/>
  <c r="M14" i="3" s="1"/>
  <c r="N14" i="3" s="1"/>
  <c r="B14" i="3" s="1"/>
  <c r="T13" i="3"/>
  <c r="U13" i="3" s="1"/>
  <c r="S13" i="3"/>
  <c r="P13" i="3"/>
  <c r="L13" i="3"/>
  <c r="C13" i="3"/>
  <c r="A13" i="3"/>
  <c r="M13" i="3" s="1"/>
  <c r="T12" i="3"/>
  <c r="U12" i="3" s="1"/>
  <c r="S12" i="3"/>
  <c r="P12" i="3"/>
  <c r="L12" i="3"/>
  <c r="C12" i="3"/>
  <c r="A12" i="3"/>
  <c r="M12" i="3" s="1"/>
  <c r="T11" i="3"/>
  <c r="U11" i="3" s="1"/>
  <c r="S11" i="3"/>
  <c r="P11" i="3"/>
  <c r="L11" i="3"/>
  <c r="C11" i="3"/>
  <c r="A11" i="3"/>
  <c r="M11" i="3" s="1"/>
  <c r="T10" i="3"/>
  <c r="U10" i="3" s="1"/>
  <c r="S10" i="3"/>
  <c r="P10" i="3"/>
  <c r="L10" i="3"/>
  <c r="C10" i="3"/>
  <c r="A10" i="3"/>
  <c r="M10" i="3" s="1"/>
  <c r="N10" i="3" s="1"/>
  <c r="B10" i="3" s="1"/>
  <c r="S9" i="3"/>
  <c r="T9" i="3" s="1"/>
  <c r="U9" i="3" s="1"/>
  <c r="P9" i="3"/>
  <c r="L9" i="3"/>
  <c r="C9" i="3"/>
  <c r="A9" i="3"/>
  <c r="M9" i="3" s="1"/>
  <c r="T8" i="3"/>
  <c r="U8" i="3" s="1"/>
  <c r="S8" i="3"/>
  <c r="P8" i="3"/>
  <c r="M8" i="3"/>
  <c r="L8" i="3"/>
  <c r="C8" i="3"/>
  <c r="A8" i="3"/>
  <c r="T7" i="3"/>
  <c r="U7" i="3" s="1"/>
  <c r="S7" i="3"/>
  <c r="P7" i="3"/>
  <c r="L7" i="3"/>
  <c r="C7" i="3"/>
  <c r="A7" i="3"/>
  <c r="M7" i="3" s="1"/>
  <c r="T6" i="3"/>
  <c r="U6" i="3" s="1"/>
  <c r="S6" i="3"/>
  <c r="P6" i="3"/>
  <c r="L6" i="3"/>
  <c r="C6" i="3"/>
  <c r="A6" i="3"/>
  <c r="M6" i="3" s="1"/>
  <c r="N6" i="3" s="1"/>
  <c r="B6" i="3" s="1"/>
  <c r="S5" i="3"/>
  <c r="T5" i="3" s="1"/>
  <c r="U5" i="3" s="1"/>
  <c r="P5" i="3"/>
  <c r="M5" i="3"/>
  <c r="L5" i="3"/>
  <c r="C5" i="3"/>
  <c r="A5" i="3"/>
  <c r="U4" i="3"/>
  <c r="T4" i="3"/>
  <c r="S4" i="3"/>
  <c r="P4" i="3"/>
  <c r="M4" i="3"/>
  <c r="L4" i="3"/>
  <c r="C4" i="3"/>
  <c r="A4" i="3"/>
  <c r="T3" i="3"/>
  <c r="U3" i="3" s="1"/>
  <c r="S3" i="3"/>
  <c r="P3" i="3"/>
  <c r="L3" i="3"/>
  <c r="C3" i="3"/>
  <c r="T50" i="2"/>
  <c r="U50" i="2" s="1"/>
  <c r="S50" i="2"/>
  <c r="P50" i="2"/>
  <c r="N50" i="2"/>
  <c r="B50" i="2" s="1"/>
  <c r="M50" i="2"/>
  <c r="L50" i="2"/>
  <c r="C50" i="2"/>
  <c r="A50" i="2"/>
  <c r="T49" i="2"/>
  <c r="U49" i="2" s="1"/>
  <c r="S49" i="2"/>
  <c r="P49" i="2"/>
  <c r="M49" i="2"/>
  <c r="L49" i="2"/>
  <c r="C49" i="2"/>
  <c r="A49" i="2"/>
  <c r="T48" i="2"/>
  <c r="U48" i="2" s="1"/>
  <c r="S48" i="2"/>
  <c r="P48" i="2"/>
  <c r="M48" i="2"/>
  <c r="L48" i="2"/>
  <c r="N49" i="2" s="1"/>
  <c r="B49" i="2" s="1"/>
  <c r="C48" i="2"/>
  <c r="A48" i="2"/>
  <c r="T47" i="2"/>
  <c r="U47" i="2" s="1"/>
  <c r="S47" i="2"/>
  <c r="L47" i="2"/>
  <c r="C47" i="2"/>
  <c r="T46" i="2"/>
  <c r="U46" i="2" s="1"/>
  <c r="S46" i="2"/>
  <c r="P46" i="2"/>
  <c r="M46" i="2"/>
  <c r="L46" i="2"/>
  <c r="C46" i="2"/>
  <c r="A46" i="2"/>
  <c r="T45" i="2"/>
  <c r="U45" i="2" s="1"/>
  <c r="S45" i="2"/>
  <c r="L45" i="2"/>
  <c r="N44" i="2" s="1"/>
  <c r="B44" i="2" s="1"/>
  <c r="C45" i="2"/>
  <c r="T44" i="2"/>
  <c r="U44" i="2" s="1"/>
  <c r="S44" i="2"/>
  <c r="P44" i="2"/>
  <c r="M44" i="2"/>
  <c r="L44" i="2"/>
  <c r="C44" i="2"/>
  <c r="A44" i="2"/>
  <c r="S43" i="2"/>
  <c r="T43" i="2" s="1"/>
  <c r="U43" i="2" s="1"/>
  <c r="P43" i="2"/>
  <c r="L43" i="2"/>
  <c r="C43" i="2"/>
  <c r="U42" i="2"/>
  <c r="T42" i="2"/>
  <c r="S42" i="2"/>
  <c r="P42" i="2"/>
  <c r="N42" i="2"/>
  <c r="B42" i="2" s="1"/>
  <c r="M42" i="2"/>
  <c r="L42" i="2"/>
  <c r="C42" i="2"/>
  <c r="A42" i="2"/>
  <c r="S41" i="2"/>
  <c r="T41" i="2" s="1"/>
  <c r="U41" i="2" s="1"/>
  <c r="P41" i="2"/>
  <c r="L41" i="2"/>
  <c r="C41" i="2"/>
  <c r="A41" i="2"/>
  <c r="M41" i="2" s="1"/>
  <c r="T40" i="2"/>
  <c r="U40" i="2" s="1"/>
  <c r="S40" i="2"/>
  <c r="P40" i="2"/>
  <c r="L40" i="2"/>
  <c r="C40" i="2"/>
  <c r="A40" i="2"/>
  <c r="M40" i="2" s="1"/>
  <c r="N40" i="2" s="1"/>
  <c r="B40" i="2" s="1"/>
  <c r="S39" i="2"/>
  <c r="T39" i="2" s="1"/>
  <c r="U39" i="2" s="1"/>
  <c r="P39" i="2"/>
  <c r="L39" i="2"/>
  <c r="A39" i="2" s="1"/>
  <c r="M39" i="2" s="1"/>
  <c r="C39" i="2"/>
  <c r="T38" i="2"/>
  <c r="U38" i="2" s="1"/>
  <c r="S38" i="2"/>
  <c r="P38" i="2"/>
  <c r="L38" i="2"/>
  <c r="C38" i="2"/>
  <c r="A38" i="2"/>
  <c r="M38" i="2" s="1"/>
  <c r="T37" i="2"/>
  <c r="U37" i="2" s="1"/>
  <c r="S37" i="2"/>
  <c r="L37" i="2"/>
  <c r="N38" i="2" s="1"/>
  <c r="B38" i="2" s="1"/>
  <c r="C37" i="2"/>
  <c r="A37" i="2"/>
  <c r="M37" i="2" s="1"/>
  <c r="U36" i="2"/>
  <c r="T36" i="2"/>
  <c r="S36" i="2"/>
  <c r="L36" i="2"/>
  <c r="A36" i="2" s="1"/>
  <c r="M36" i="2" s="1"/>
  <c r="C36" i="2"/>
  <c r="S35" i="2"/>
  <c r="T35" i="2" s="1"/>
  <c r="U35" i="2" s="1"/>
  <c r="L35" i="2"/>
  <c r="C35" i="2"/>
  <c r="S34" i="2"/>
  <c r="T34" i="2" s="1"/>
  <c r="U34" i="2" s="1"/>
  <c r="P34" i="2"/>
  <c r="M34" i="2"/>
  <c r="L34" i="2"/>
  <c r="C34" i="2"/>
  <c r="A34" i="2"/>
  <c r="S33" i="2"/>
  <c r="T33" i="2" s="1"/>
  <c r="U33" i="2" s="1"/>
  <c r="P33" i="2"/>
  <c r="M33" i="2"/>
  <c r="L33" i="2"/>
  <c r="C33" i="2"/>
  <c r="A33" i="2"/>
  <c r="T32" i="2"/>
  <c r="U32" i="2" s="1"/>
  <c r="S32" i="2"/>
  <c r="P32" i="2"/>
  <c r="L32" i="2"/>
  <c r="C32" i="2"/>
  <c r="A32" i="2"/>
  <c r="M32" i="2" s="1"/>
  <c r="N32" i="2" s="1"/>
  <c r="B32" i="2" s="1"/>
  <c r="U31" i="2"/>
  <c r="T31" i="2"/>
  <c r="S31" i="2"/>
  <c r="M31" i="2"/>
  <c r="L31" i="2"/>
  <c r="P31" i="2" s="1"/>
  <c r="C31" i="2"/>
  <c r="A31" i="2"/>
  <c r="S30" i="2"/>
  <c r="T30" i="2" s="1"/>
  <c r="U30" i="2" s="1"/>
  <c r="L30" i="2"/>
  <c r="C30" i="2"/>
  <c r="T29" i="2"/>
  <c r="U29" i="2" s="1"/>
  <c r="S29" i="2"/>
  <c r="P29" i="2"/>
  <c r="L29" i="2"/>
  <c r="C29" i="2"/>
  <c r="A29" i="2"/>
  <c r="M29" i="2" s="1"/>
  <c r="S28" i="2"/>
  <c r="T28" i="2" s="1"/>
  <c r="U28" i="2" s="1"/>
  <c r="P28" i="2"/>
  <c r="L28" i="2"/>
  <c r="C28" i="2"/>
  <c r="A28" i="2"/>
  <c r="M28" i="2" s="1"/>
  <c r="N28" i="2" s="1"/>
  <c r="B28" i="2" s="1"/>
  <c r="T27" i="2"/>
  <c r="U27" i="2" s="1"/>
  <c r="S27" i="2"/>
  <c r="L27" i="2"/>
  <c r="P27" i="2" s="1"/>
  <c r="C27" i="2"/>
  <c r="A27" i="2"/>
  <c r="M27" i="2" s="1"/>
  <c r="S26" i="2"/>
  <c r="T26" i="2" s="1"/>
  <c r="U26" i="2" s="1"/>
  <c r="L26" i="2"/>
  <c r="C26" i="2"/>
  <c r="T25" i="2"/>
  <c r="U25" i="2" s="1"/>
  <c r="S25" i="2"/>
  <c r="P25" i="2"/>
  <c r="L25" i="2"/>
  <c r="C25" i="2"/>
  <c r="A25" i="2"/>
  <c r="M25" i="2" s="1"/>
  <c r="S24" i="2"/>
  <c r="T24" i="2" s="1"/>
  <c r="U24" i="2" s="1"/>
  <c r="P24" i="2"/>
  <c r="L24" i="2"/>
  <c r="C24" i="2"/>
  <c r="A24" i="2"/>
  <c r="M24" i="2" s="1"/>
  <c r="N24" i="2" s="1"/>
  <c r="B24" i="2" s="1"/>
  <c r="T23" i="2"/>
  <c r="U23" i="2" s="1"/>
  <c r="S23" i="2"/>
  <c r="L23" i="2"/>
  <c r="P23" i="2" s="1"/>
  <c r="C23" i="2"/>
  <c r="A23" i="2"/>
  <c r="M23" i="2" s="1"/>
  <c r="S22" i="2"/>
  <c r="T22" i="2" s="1"/>
  <c r="U22" i="2" s="1"/>
  <c r="P22" i="2"/>
  <c r="L22" i="2"/>
  <c r="C22" i="2"/>
  <c r="T21" i="2"/>
  <c r="U21" i="2" s="1"/>
  <c r="S21" i="2"/>
  <c r="P21" i="2"/>
  <c r="M21" i="2"/>
  <c r="L21" i="2"/>
  <c r="C21" i="2"/>
  <c r="A21" i="2"/>
  <c r="S20" i="2"/>
  <c r="T20" i="2" s="1"/>
  <c r="U20" i="2" s="1"/>
  <c r="P20" i="2"/>
  <c r="L20" i="2"/>
  <c r="C20" i="2"/>
  <c r="A20" i="2"/>
  <c r="M20" i="2" s="1"/>
  <c r="N20" i="2" s="1"/>
  <c r="B20" i="2" s="1"/>
  <c r="U19" i="2"/>
  <c r="T19" i="2"/>
  <c r="S19" i="2"/>
  <c r="L19" i="2"/>
  <c r="P19" i="2" s="1"/>
  <c r="C19" i="2"/>
  <c r="A19" i="2"/>
  <c r="M19" i="2" s="1"/>
  <c r="S18" i="2"/>
  <c r="T18" i="2" s="1"/>
  <c r="U18" i="2" s="1"/>
  <c r="L18" i="2"/>
  <c r="N17" i="2" s="1"/>
  <c r="B17" i="2" s="1"/>
  <c r="C18" i="2"/>
  <c r="T17" i="2"/>
  <c r="U17" i="2" s="1"/>
  <c r="S17" i="2"/>
  <c r="P17" i="2"/>
  <c r="L17" i="2"/>
  <c r="C17" i="2"/>
  <c r="A17" i="2"/>
  <c r="M17" i="2" s="1"/>
  <c r="S16" i="2"/>
  <c r="T16" i="2" s="1"/>
  <c r="U16" i="2" s="1"/>
  <c r="P16" i="2"/>
  <c r="L16" i="2"/>
  <c r="C16" i="2"/>
  <c r="A16" i="2"/>
  <c r="M16" i="2" s="1"/>
  <c r="N16" i="2" s="1"/>
  <c r="B16" i="2" s="1"/>
  <c r="U15" i="2"/>
  <c r="T15" i="2"/>
  <c r="S15" i="2"/>
  <c r="M15" i="2"/>
  <c r="L15" i="2"/>
  <c r="P15" i="2" s="1"/>
  <c r="C15" i="2"/>
  <c r="A15" i="2"/>
  <c r="S14" i="2"/>
  <c r="T14" i="2" s="1"/>
  <c r="U14" i="2" s="1"/>
  <c r="L14" i="2"/>
  <c r="C14" i="2"/>
  <c r="T13" i="2"/>
  <c r="U13" i="2" s="1"/>
  <c r="S13" i="2"/>
  <c r="P13" i="2"/>
  <c r="L13" i="2"/>
  <c r="C13" i="2"/>
  <c r="A13" i="2"/>
  <c r="M13" i="2" s="1"/>
  <c r="T12" i="2"/>
  <c r="U12" i="2" s="1"/>
  <c r="S12" i="2"/>
  <c r="P12" i="2"/>
  <c r="L12" i="2"/>
  <c r="C12" i="2"/>
  <c r="A12" i="2"/>
  <c r="M12" i="2" s="1"/>
  <c r="N12" i="2" s="1"/>
  <c r="B12" i="2" s="1"/>
  <c r="T11" i="2"/>
  <c r="U11" i="2" s="1"/>
  <c r="S11" i="2"/>
  <c r="L11" i="2"/>
  <c r="P11" i="2" s="1"/>
  <c r="C11" i="2"/>
  <c r="A11" i="2"/>
  <c r="M11" i="2" s="1"/>
  <c r="S10" i="2"/>
  <c r="T10" i="2" s="1"/>
  <c r="U10" i="2" s="1"/>
  <c r="P10" i="2"/>
  <c r="L10" i="2"/>
  <c r="C10" i="2"/>
  <c r="T9" i="2"/>
  <c r="U9" i="2" s="1"/>
  <c r="S9" i="2"/>
  <c r="P9" i="2"/>
  <c r="L9" i="2"/>
  <c r="C9" i="2"/>
  <c r="A9" i="2"/>
  <c r="M9" i="2" s="1"/>
  <c r="N9" i="2" s="1"/>
  <c r="B9" i="2" s="1"/>
  <c r="S8" i="2"/>
  <c r="T8" i="2" s="1"/>
  <c r="U8" i="2" s="1"/>
  <c r="P8" i="2"/>
  <c r="L8" i="2"/>
  <c r="C8" i="2"/>
  <c r="A8" i="2"/>
  <c r="M8" i="2" s="1"/>
  <c r="N8" i="2" s="1"/>
  <c r="B8" i="2" s="1"/>
  <c r="S7" i="2"/>
  <c r="T7" i="2" s="1"/>
  <c r="U7" i="2" s="1"/>
  <c r="M7" i="2"/>
  <c r="L7" i="2"/>
  <c r="P7" i="2" s="1"/>
  <c r="C7" i="2"/>
  <c r="A7" i="2"/>
  <c r="U6" i="2"/>
  <c r="S6" i="2"/>
  <c r="T6" i="2" s="1"/>
  <c r="P6" i="2"/>
  <c r="L6" i="2"/>
  <c r="C6" i="2"/>
  <c r="T5" i="2"/>
  <c r="U5" i="2" s="1"/>
  <c r="S5" i="2"/>
  <c r="L5" i="2"/>
  <c r="C5" i="2"/>
  <c r="T4" i="2"/>
  <c r="U4" i="2" s="1"/>
  <c r="S4" i="2"/>
  <c r="P4" i="2"/>
  <c r="N4" i="2"/>
  <c r="B4" i="2" s="1"/>
  <c r="L4" i="2"/>
  <c r="C4" i="2"/>
  <c r="A4" i="2"/>
  <c r="M4" i="2" s="1"/>
  <c r="T3" i="2"/>
  <c r="U3" i="2" s="1"/>
  <c r="S3" i="2"/>
  <c r="M3" i="2"/>
  <c r="N3" i="2" s="1"/>
  <c r="B3" i="2" s="1"/>
  <c r="L3" i="2"/>
  <c r="P3" i="2" s="1"/>
  <c r="C3" i="2"/>
  <c r="A3" i="2"/>
  <c r="U50" i="1"/>
  <c r="S50" i="1"/>
  <c r="T50" i="1" s="1"/>
  <c r="L50" i="1"/>
  <c r="A50" i="1" s="1"/>
  <c r="M50" i="1" s="1"/>
  <c r="C50" i="1"/>
  <c r="T49" i="1"/>
  <c r="U49" i="1" s="1"/>
  <c r="S49" i="1"/>
  <c r="M49" i="1"/>
  <c r="L49" i="1"/>
  <c r="C49" i="1"/>
  <c r="A49" i="1"/>
  <c r="T48" i="1"/>
  <c r="U48" i="1" s="1"/>
  <c r="S48" i="1"/>
  <c r="P48" i="1"/>
  <c r="L48" i="1"/>
  <c r="A48" i="1" s="1"/>
  <c r="M48" i="1" s="1"/>
  <c r="N48" i="1" s="1"/>
  <c r="B48" i="1" s="1"/>
  <c r="C48" i="1"/>
  <c r="U47" i="1"/>
  <c r="T47" i="1"/>
  <c r="S47" i="1"/>
  <c r="M47" i="1"/>
  <c r="N47" i="1" s="1"/>
  <c r="B47" i="1" s="1"/>
  <c r="L47" i="1"/>
  <c r="P47" i="1" s="1"/>
  <c r="C47" i="1"/>
  <c r="A47" i="1"/>
  <c r="U46" i="1"/>
  <c r="S46" i="1"/>
  <c r="T46" i="1" s="1"/>
  <c r="P46" i="1"/>
  <c r="M46" i="1"/>
  <c r="L46" i="1"/>
  <c r="A46" i="1" s="1"/>
  <c r="C46" i="1"/>
  <c r="U45" i="1"/>
  <c r="T45" i="1"/>
  <c r="S45" i="1"/>
  <c r="P45" i="1"/>
  <c r="L45" i="1"/>
  <c r="C45" i="1"/>
  <c r="A45" i="1"/>
  <c r="M45" i="1" s="1"/>
  <c r="N45" i="1" s="1"/>
  <c r="B45" i="1" s="1"/>
  <c r="S44" i="1"/>
  <c r="T44" i="1" s="1"/>
  <c r="U44" i="1" s="1"/>
  <c r="P44" i="1"/>
  <c r="L44" i="1"/>
  <c r="C44" i="1"/>
  <c r="A44" i="1"/>
  <c r="M44" i="1" s="1"/>
  <c r="N44" i="1" s="1"/>
  <c r="B44" i="1" s="1"/>
  <c r="S43" i="1"/>
  <c r="T43" i="1" s="1"/>
  <c r="U43" i="1" s="1"/>
  <c r="L43" i="1"/>
  <c r="P43" i="1" s="1"/>
  <c r="C43" i="1"/>
  <c r="A43" i="1"/>
  <c r="M43" i="1" s="1"/>
  <c r="N43" i="1" s="1"/>
  <c r="B43" i="1" s="1"/>
  <c r="S42" i="1"/>
  <c r="T42" i="1" s="1"/>
  <c r="U42" i="1" s="1"/>
  <c r="P42" i="1"/>
  <c r="M42" i="1"/>
  <c r="L42" i="1"/>
  <c r="A42" i="1" s="1"/>
  <c r="C42" i="1"/>
  <c r="U41" i="1"/>
  <c r="T41" i="1"/>
  <c r="S41" i="1"/>
  <c r="P41" i="1"/>
  <c r="L41" i="1"/>
  <c r="A41" i="1" s="1"/>
  <c r="M41" i="1" s="1"/>
  <c r="N41" i="1" s="1"/>
  <c r="B41" i="1" s="1"/>
  <c r="C41" i="1"/>
  <c r="S40" i="1"/>
  <c r="T40" i="1" s="1"/>
  <c r="U40" i="1" s="1"/>
  <c r="P40" i="1"/>
  <c r="L40" i="1"/>
  <c r="N40" i="1" s="1"/>
  <c r="B40" i="1" s="1"/>
  <c r="C40" i="1"/>
  <c r="A40" i="1"/>
  <c r="M40" i="1" s="1"/>
  <c r="S39" i="1"/>
  <c r="T39" i="1" s="1"/>
  <c r="U39" i="1" s="1"/>
  <c r="L39" i="1"/>
  <c r="P39" i="1" s="1"/>
  <c r="C39" i="1"/>
  <c r="A39" i="1"/>
  <c r="M39" i="1" s="1"/>
  <c r="S38" i="1"/>
  <c r="T38" i="1" s="1"/>
  <c r="U38" i="1" s="1"/>
  <c r="L38" i="1"/>
  <c r="A38" i="1" s="1"/>
  <c r="M38" i="1" s="1"/>
  <c r="C38" i="1"/>
  <c r="T37" i="1"/>
  <c r="U37" i="1" s="1"/>
  <c r="S37" i="1"/>
  <c r="L37" i="1"/>
  <c r="N38" i="1" s="1"/>
  <c r="B38" i="1" s="1"/>
  <c r="C37" i="1"/>
  <c r="A37" i="1"/>
  <c r="M37" i="1" s="1"/>
  <c r="S36" i="1"/>
  <c r="T36" i="1" s="1"/>
  <c r="U36" i="1" s="1"/>
  <c r="P36" i="1"/>
  <c r="L36" i="1"/>
  <c r="C36" i="1"/>
  <c r="A36" i="1"/>
  <c r="M36" i="1" s="1"/>
  <c r="S35" i="1"/>
  <c r="T35" i="1" s="1"/>
  <c r="U35" i="1" s="1"/>
  <c r="L35" i="1"/>
  <c r="P35" i="1" s="1"/>
  <c r="C35" i="1"/>
  <c r="S34" i="1"/>
  <c r="T34" i="1" s="1"/>
  <c r="U34" i="1" s="1"/>
  <c r="L34" i="1"/>
  <c r="A34" i="1" s="1"/>
  <c r="M34" i="1" s="1"/>
  <c r="C34" i="1"/>
  <c r="T33" i="1"/>
  <c r="U33" i="1" s="1"/>
  <c r="S33" i="1"/>
  <c r="M33" i="1"/>
  <c r="L33" i="1"/>
  <c r="N34" i="1" s="1"/>
  <c r="B34" i="1" s="1"/>
  <c r="C33" i="1"/>
  <c r="A33" i="1"/>
  <c r="S32" i="1"/>
  <c r="T32" i="1" s="1"/>
  <c r="U32" i="1" s="1"/>
  <c r="P32" i="1"/>
  <c r="N32" i="1"/>
  <c r="L32" i="1"/>
  <c r="C32" i="1"/>
  <c r="B32" i="1"/>
  <c r="A32" i="1"/>
  <c r="M32" i="1" s="1"/>
  <c r="S31" i="1"/>
  <c r="T31" i="1" s="1"/>
  <c r="U31" i="1" s="1"/>
  <c r="L31" i="1"/>
  <c r="P31" i="1" s="1"/>
  <c r="C31" i="1"/>
  <c r="S30" i="1"/>
  <c r="T30" i="1" s="1"/>
  <c r="U30" i="1" s="1"/>
  <c r="L30" i="1"/>
  <c r="A30" i="1" s="1"/>
  <c r="M30" i="1" s="1"/>
  <c r="C30" i="1"/>
  <c r="T29" i="1"/>
  <c r="U29" i="1" s="1"/>
  <c r="S29" i="1"/>
  <c r="L29" i="1"/>
  <c r="C29" i="1"/>
  <c r="A29" i="1"/>
  <c r="M29" i="1" s="1"/>
  <c r="S28" i="1"/>
  <c r="T28" i="1" s="1"/>
  <c r="U28" i="1" s="1"/>
  <c r="P28" i="1"/>
  <c r="L28" i="1"/>
  <c r="C28" i="1"/>
  <c r="A28" i="1"/>
  <c r="M28" i="1" s="1"/>
  <c r="S27" i="1"/>
  <c r="T27" i="1" s="1"/>
  <c r="U27" i="1" s="1"/>
  <c r="L27" i="1"/>
  <c r="P27" i="1" s="1"/>
  <c r="C27" i="1"/>
  <c r="S26" i="1"/>
  <c r="T26" i="1" s="1"/>
  <c r="U26" i="1" s="1"/>
  <c r="L26" i="1"/>
  <c r="A26" i="1" s="1"/>
  <c r="M26" i="1" s="1"/>
  <c r="C26" i="1"/>
  <c r="T25" i="1"/>
  <c r="U25" i="1" s="1"/>
  <c r="S25" i="1"/>
  <c r="M25" i="1"/>
  <c r="L25" i="1"/>
  <c r="C25" i="1"/>
  <c r="A25" i="1"/>
  <c r="S24" i="1"/>
  <c r="T24" i="1" s="1"/>
  <c r="U24" i="1" s="1"/>
  <c r="P24" i="1"/>
  <c r="N24" i="1"/>
  <c r="L24" i="1"/>
  <c r="C24" i="1"/>
  <c r="B24" i="1"/>
  <c r="A24" i="1"/>
  <c r="M24" i="1" s="1"/>
  <c r="S23" i="1"/>
  <c r="T23" i="1" s="1"/>
  <c r="U23" i="1" s="1"/>
  <c r="L23" i="1"/>
  <c r="P23" i="1" s="1"/>
  <c r="C23" i="1"/>
  <c r="S22" i="1"/>
  <c r="T22" i="1" s="1"/>
  <c r="U22" i="1" s="1"/>
  <c r="L22" i="1"/>
  <c r="C22" i="1"/>
  <c r="A22" i="1"/>
  <c r="M22" i="1" s="1"/>
  <c r="U21" i="1"/>
  <c r="T21" i="1"/>
  <c r="S21" i="1"/>
  <c r="P21" i="1"/>
  <c r="L21" i="1"/>
  <c r="N22" i="1" s="1"/>
  <c r="B22" i="1" s="1"/>
  <c r="C21" i="1"/>
  <c r="A21" i="1"/>
  <c r="M21" i="1" s="1"/>
  <c r="S20" i="1"/>
  <c r="T20" i="1" s="1"/>
  <c r="U20" i="1" s="1"/>
  <c r="L20" i="1"/>
  <c r="N21" i="1" s="1"/>
  <c r="B21" i="1" s="1"/>
  <c r="C20" i="1"/>
  <c r="U19" i="1"/>
  <c r="T19" i="1"/>
  <c r="S19" i="1"/>
  <c r="P19" i="1"/>
  <c r="M19" i="1"/>
  <c r="L19" i="1"/>
  <c r="C19" i="1"/>
  <c r="A19" i="1"/>
  <c r="S18" i="1"/>
  <c r="T18" i="1" s="1"/>
  <c r="U18" i="1" s="1"/>
  <c r="L18" i="1"/>
  <c r="C18" i="1"/>
  <c r="A18" i="1"/>
  <c r="M18" i="1" s="1"/>
  <c r="U17" i="1"/>
  <c r="T17" i="1"/>
  <c r="S17" i="1"/>
  <c r="P17" i="1"/>
  <c r="L17" i="1"/>
  <c r="C17" i="1"/>
  <c r="A17" i="1"/>
  <c r="M17" i="1" s="1"/>
  <c r="S16" i="1"/>
  <c r="T16" i="1" s="1"/>
  <c r="U16" i="1" s="1"/>
  <c r="L16" i="1"/>
  <c r="A16" i="1" s="1"/>
  <c r="M16" i="1" s="1"/>
  <c r="C16" i="1"/>
  <c r="U15" i="1"/>
  <c r="T15" i="1"/>
  <c r="S15" i="1"/>
  <c r="P15" i="1"/>
  <c r="M15" i="1"/>
  <c r="L15" i="1"/>
  <c r="N16" i="1" s="1"/>
  <c r="B16" i="1" s="1"/>
  <c r="C15" i="1"/>
  <c r="A15" i="1"/>
  <c r="S14" i="1"/>
  <c r="T14" i="1" s="1"/>
  <c r="U14" i="1" s="1"/>
  <c r="L14" i="1"/>
  <c r="N14" i="1" s="1"/>
  <c r="B14" i="1" s="1"/>
  <c r="C14" i="1"/>
  <c r="A14" i="1"/>
  <c r="M14" i="1" s="1"/>
  <c r="U13" i="1"/>
  <c r="T13" i="1"/>
  <c r="S13" i="1"/>
  <c r="P13" i="1"/>
  <c r="L13" i="1"/>
  <c r="C13" i="1"/>
  <c r="A13" i="1"/>
  <c r="M13" i="1" s="1"/>
  <c r="S12" i="1"/>
  <c r="T12" i="1" s="1"/>
  <c r="U12" i="1" s="1"/>
  <c r="L12" i="1"/>
  <c r="A12" i="1" s="1"/>
  <c r="M12" i="1" s="1"/>
  <c r="C12" i="1"/>
  <c r="U11" i="1"/>
  <c r="T11" i="1"/>
  <c r="S11" i="1"/>
  <c r="P11" i="1"/>
  <c r="M11" i="1"/>
  <c r="L11" i="1"/>
  <c r="C11" i="1"/>
  <c r="A11" i="1"/>
  <c r="S10" i="1"/>
  <c r="T10" i="1" s="1"/>
  <c r="U10" i="1" s="1"/>
  <c r="L10" i="1"/>
  <c r="C10" i="1"/>
  <c r="A10" i="1"/>
  <c r="M10" i="1" s="1"/>
  <c r="U9" i="1"/>
  <c r="T9" i="1"/>
  <c r="S9" i="1"/>
  <c r="P9" i="1"/>
  <c r="L9" i="1"/>
  <c r="C9" i="1"/>
  <c r="A9" i="1"/>
  <c r="M9" i="1" s="1"/>
  <c r="S8" i="1"/>
  <c r="T8" i="1" s="1"/>
  <c r="U8" i="1" s="1"/>
  <c r="L8" i="1"/>
  <c r="A8" i="1" s="1"/>
  <c r="M8" i="1" s="1"/>
  <c r="C8" i="1"/>
  <c r="U7" i="1"/>
  <c r="T7" i="1"/>
  <c r="S7" i="1"/>
  <c r="P7" i="1"/>
  <c r="M7" i="1"/>
  <c r="L7" i="1"/>
  <c r="C7" i="1"/>
  <c r="A7" i="1"/>
  <c r="S6" i="1"/>
  <c r="T6" i="1" s="1"/>
  <c r="U6" i="1" s="1"/>
  <c r="L6" i="1"/>
  <c r="N6" i="1" s="1"/>
  <c r="B6" i="1" s="1"/>
  <c r="C6" i="1"/>
  <c r="A6" i="1"/>
  <c r="M6" i="1" s="1"/>
  <c r="U5" i="1"/>
  <c r="T5" i="1"/>
  <c r="S5" i="1"/>
  <c r="P5" i="1"/>
  <c r="L5" i="1"/>
  <c r="C5" i="1"/>
  <c r="A5" i="1"/>
  <c r="M5" i="1" s="1"/>
  <c r="S4" i="1"/>
  <c r="T4" i="1" s="1"/>
  <c r="U4" i="1" s="1"/>
  <c r="P4" i="1"/>
  <c r="L4" i="1"/>
  <c r="A4" i="1" s="1"/>
  <c r="M4" i="1" s="1"/>
  <c r="C4" i="1"/>
  <c r="T3" i="1"/>
  <c r="U3" i="1" s="1"/>
  <c r="S3" i="1"/>
  <c r="P3" i="1"/>
  <c r="L3" i="1"/>
  <c r="C3" i="1"/>
  <c r="A3" i="1"/>
  <c r="M3" i="1" s="1"/>
  <c r="N3" i="1" s="1"/>
  <c r="B3" i="1" s="1"/>
  <c r="B5" i="11"/>
  <c r="B4" i="11"/>
  <c r="B3" i="11"/>
  <c r="N12" i="1" l="1"/>
  <c r="B12" i="1" s="1"/>
  <c r="N18" i="1"/>
  <c r="B18" i="1" s="1"/>
  <c r="N13" i="2"/>
  <c r="B13" i="2" s="1"/>
  <c r="N8" i="1"/>
  <c r="B8" i="1" s="1"/>
  <c r="N29" i="2"/>
  <c r="B29" i="2" s="1"/>
  <c r="N10" i="1"/>
  <c r="B10" i="1" s="1"/>
  <c r="N26" i="1"/>
  <c r="B26" i="1" s="1"/>
  <c r="N4" i="1"/>
  <c r="B4" i="1" s="1"/>
  <c r="N30" i="1"/>
  <c r="B30" i="1" s="1"/>
  <c r="N7" i="1"/>
  <c r="B7" i="1" s="1"/>
  <c r="A26" i="2"/>
  <c r="M26" i="2" s="1"/>
  <c r="N27" i="2"/>
  <c r="B27" i="2" s="1"/>
  <c r="N26" i="2"/>
  <c r="B26" i="2" s="1"/>
  <c r="N9" i="1"/>
  <c r="B9" i="1" s="1"/>
  <c r="P6" i="1"/>
  <c r="P10" i="1"/>
  <c r="P14" i="1"/>
  <c r="P18" i="1"/>
  <c r="P22" i="1"/>
  <c r="P30" i="1"/>
  <c r="N31" i="1"/>
  <c r="B31" i="1" s="1"/>
  <c r="P38" i="1"/>
  <c r="N39" i="1"/>
  <c r="B39" i="1" s="1"/>
  <c r="N50" i="1"/>
  <c r="B50" i="1" s="1"/>
  <c r="G45" i="7"/>
  <c r="G29" i="7"/>
  <c r="A6" i="2"/>
  <c r="M6" i="2" s="1"/>
  <c r="N6" i="2" s="1"/>
  <c r="B6" i="2" s="1"/>
  <c r="N7" i="2"/>
  <c r="B7" i="2" s="1"/>
  <c r="A22" i="2"/>
  <c r="M22" i="2" s="1"/>
  <c r="N23" i="2"/>
  <c r="B23" i="2" s="1"/>
  <c r="N36" i="2"/>
  <c r="B36" i="2" s="1"/>
  <c r="P35" i="2"/>
  <c r="N34" i="2"/>
  <c r="B34" i="2" s="1"/>
  <c r="A35" i="2"/>
  <c r="M35" i="2" s="1"/>
  <c r="N35" i="2" s="1"/>
  <c r="B35" i="2" s="1"/>
  <c r="N11" i="1"/>
  <c r="B11" i="1" s="1"/>
  <c r="P26" i="2"/>
  <c r="A23" i="1"/>
  <c r="M23" i="1" s="1"/>
  <c r="N23" i="1" s="1"/>
  <c r="B23" i="1" s="1"/>
  <c r="P25" i="1"/>
  <c r="A31" i="1"/>
  <c r="M31" i="1" s="1"/>
  <c r="P33" i="1"/>
  <c r="P49" i="1"/>
  <c r="P50" i="1"/>
  <c r="P5" i="2"/>
  <c r="N21" i="2"/>
  <c r="B21" i="2" s="1"/>
  <c r="P30" i="2"/>
  <c r="P8" i="1"/>
  <c r="P12" i="1"/>
  <c r="P16" i="1"/>
  <c r="P20" i="1"/>
  <c r="P26" i="1"/>
  <c r="N28" i="1"/>
  <c r="B28" i="1" s="1"/>
  <c r="P34" i="1"/>
  <c r="N36" i="1"/>
  <c r="B36" i="1" s="1"/>
  <c r="P14" i="2"/>
  <c r="N25" i="2"/>
  <c r="B25" i="2" s="1"/>
  <c r="N22" i="2"/>
  <c r="B22" i="2" s="1"/>
  <c r="N49" i="1"/>
  <c r="B49" i="1" s="1"/>
  <c r="A18" i="2"/>
  <c r="M18" i="2" s="1"/>
  <c r="N19" i="2"/>
  <c r="B19" i="2" s="1"/>
  <c r="N15" i="1"/>
  <c r="B15" i="1" s="1"/>
  <c r="N19" i="1"/>
  <c r="B19" i="1" s="1"/>
  <c r="N25" i="1"/>
  <c r="B25" i="1" s="1"/>
  <c r="N33" i="1"/>
  <c r="B33" i="1" s="1"/>
  <c r="N5" i="1"/>
  <c r="B5" i="1" s="1"/>
  <c r="N13" i="1"/>
  <c r="B13" i="1" s="1"/>
  <c r="N17" i="1"/>
  <c r="B17" i="1" s="1"/>
  <c r="A20" i="1"/>
  <c r="M20" i="1" s="1"/>
  <c r="N20" i="1" s="1"/>
  <c r="B20" i="1" s="1"/>
  <c r="N29" i="1"/>
  <c r="B29" i="1" s="1"/>
  <c r="N37" i="1"/>
  <c r="B37" i="1" s="1"/>
  <c r="N42" i="1"/>
  <c r="B42" i="1" s="1"/>
  <c r="A5" i="2"/>
  <c r="M5" i="2" s="1"/>
  <c r="N5" i="2" s="1"/>
  <c r="B5" i="2" s="1"/>
  <c r="A10" i="2"/>
  <c r="M10" i="2" s="1"/>
  <c r="N10" i="2" s="1"/>
  <c r="B10" i="2" s="1"/>
  <c r="N11" i="2"/>
  <c r="B11" i="2" s="1"/>
  <c r="N18" i="2"/>
  <c r="B18" i="2" s="1"/>
  <c r="N48" i="2"/>
  <c r="B48" i="2" s="1"/>
  <c r="A47" i="2"/>
  <c r="M47" i="2" s="1"/>
  <c r="N47" i="2" s="1"/>
  <c r="B47" i="2" s="1"/>
  <c r="P47" i="2"/>
  <c r="A14" i="2"/>
  <c r="M14" i="2" s="1"/>
  <c r="N14" i="2" s="1"/>
  <c r="B14" i="2" s="1"/>
  <c r="N15" i="2"/>
  <c r="B15" i="2" s="1"/>
  <c r="A30" i="2"/>
  <c r="M30" i="2" s="1"/>
  <c r="N30" i="2" s="1"/>
  <c r="B30" i="2" s="1"/>
  <c r="N31" i="2"/>
  <c r="B31" i="2" s="1"/>
  <c r="A45" i="2"/>
  <c r="M45" i="2" s="1"/>
  <c r="N46" i="2"/>
  <c r="B46" i="2" s="1"/>
  <c r="P45" i="2"/>
  <c r="N37" i="3"/>
  <c r="B37" i="3" s="1"/>
  <c r="H36" i="7"/>
  <c r="H32" i="7"/>
  <c r="H46" i="7"/>
  <c r="H42" i="7"/>
  <c r="H26" i="7"/>
  <c r="H10" i="7"/>
  <c r="H4" i="7"/>
  <c r="A27" i="1"/>
  <c r="M27" i="1" s="1"/>
  <c r="N27" i="1" s="1"/>
  <c r="B27" i="1" s="1"/>
  <c r="P29" i="1"/>
  <c r="A35" i="1"/>
  <c r="M35" i="1" s="1"/>
  <c r="N35" i="1" s="1"/>
  <c r="B35" i="1" s="1"/>
  <c r="P37" i="1"/>
  <c r="N46" i="1"/>
  <c r="B46" i="1" s="1"/>
  <c r="P18" i="2"/>
  <c r="N45" i="2"/>
  <c r="B45" i="2" s="1"/>
  <c r="N4" i="3"/>
  <c r="B4" i="3" s="1"/>
  <c r="N5" i="3"/>
  <c r="B5" i="3" s="1"/>
  <c r="N21" i="3"/>
  <c r="B21" i="3" s="1"/>
  <c r="N32" i="3"/>
  <c r="B32" i="3" s="1"/>
  <c r="N45" i="3"/>
  <c r="B45" i="3" s="1"/>
  <c r="P33" i="4"/>
  <c r="N33" i="4"/>
  <c r="B33" i="4" s="1"/>
  <c r="N32" i="4"/>
  <c r="B32" i="4" s="1"/>
  <c r="A33" i="4"/>
  <c r="M33" i="4" s="1"/>
  <c r="N37" i="2"/>
  <c r="B37" i="2" s="1"/>
  <c r="N49" i="3"/>
  <c r="B49" i="3" s="1"/>
  <c r="N13" i="4"/>
  <c r="B13" i="4" s="1"/>
  <c r="N27" i="4"/>
  <c r="B27" i="4" s="1"/>
  <c r="A26" i="4"/>
  <c r="M26" i="4" s="1"/>
  <c r="N26" i="4" s="1"/>
  <c r="B26" i="4" s="1"/>
  <c r="P26" i="4"/>
  <c r="A29" i="4"/>
  <c r="M29" i="4" s="1"/>
  <c r="N30" i="4"/>
  <c r="B30" i="4" s="1"/>
  <c r="P29" i="4"/>
  <c r="N29" i="4"/>
  <c r="B29" i="4" s="1"/>
  <c r="N17" i="3"/>
  <c r="B17" i="3" s="1"/>
  <c r="N24" i="3"/>
  <c r="B24" i="3" s="1"/>
  <c r="N29" i="3"/>
  <c r="B29" i="3" s="1"/>
  <c r="N48" i="3"/>
  <c r="B48" i="3" s="1"/>
  <c r="N35" i="4"/>
  <c r="B35" i="4" s="1"/>
  <c r="P34" i="4"/>
  <c r="A34" i="4"/>
  <c r="M34" i="4" s="1"/>
  <c r="N34" i="4" s="1"/>
  <c r="B34" i="4" s="1"/>
  <c r="N16" i="3"/>
  <c r="B16" i="3" s="1"/>
  <c r="N41" i="3"/>
  <c r="B41" i="3" s="1"/>
  <c r="N12" i="4"/>
  <c r="B12" i="4" s="1"/>
  <c r="N17" i="4"/>
  <c r="B17" i="4" s="1"/>
  <c r="P6" i="5"/>
  <c r="A6" i="5"/>
  <c r="M6" i="5" s="1"/>
  <c r="N6" i="5" s="1"/>
  <c r="B6" i="5" s="1"/>
  <c r="N5" i="5"/>
  <c r="B5" i="5" s="1"/>
  <c r="N33" i="2"/>
  <c r="B33" i="2" s="1"/>
  <c r="P36" i="2"/>
  <c r="N39" i="2"/>
  <c r="B39" i="2" s="1"/>
  <c r="N41" i="2"/>
  <c r="B41" i="2" s="1"/>
  <c r="A43" i="2"/>
  <c r="M43" i="2" s="1"/>
  <c r="N43" i="2" s="1"/>
  <c r="B43" i="2" s="1"/>
  <c r="A3" i="3"/>
  <c r="M3" i="3" s="1"/>
  <c r="N3" i="3" s="1"/>
  <c r="B3" i="3" s="1"/>
  <c r="N12" i="3"/>
  <c r="B12" i="3" s="1"/>
  <c r="N11" i="3"/>
  <c r="B11" i="3" s="1"/>
  <c r="N13" i="3"/>
  <c r="B13" i="3" s="1"/>
  <c r="N28" i="3"/>
  <c r="B28" i="3" s="1"/>
  <c r="N40" i="3"/>
  <c r="B40" i="3" s="1"/>
  <c r="E21" i="7"/>
  <c r="E5" i="7"/>
  <c r="E42" i="7"/>
  <c r="N5" i="4"/>
  <c r="B5" i="4" s="1"/>
  <c r="N21" i="4"/>
  <c r="B21" i="4" s="1"/>
  <c r="P37" i="2"/>
  <c r="F32" i="7"/>
  <c r="F18" i="7"/>
  <c r="F2" i="7"/>
  <c r="F22" i="7"/>
  <c r="F30" i="7"/>
  <c r="N8" i="3"/>
  <c r="B8" i="3" s="1"/>
  <c r="N7" i="3"/>
  <c r="B7" i="3" s="1"/>
  <c r="N9" i="3"/>
  <c r="B9" i="3" s="1"/>
  <c r="N33" i="3"/>
  <c r="B33" i="3" s="1"/>
  <c r="N4" i="4"/>
  <c r="B4" i="4" s="1"/>
  <c r="N16" i="4"/>
  <c r="B16" i="4" s="1"/>
  <c r="N25" i="4"/>
  <c r="B25" i="4" s="1"/>
  <c r="N38" i="4"/>
  <c r="B38" i="4" s="1"/>
  <c r="N43" i="4"/>
  <c r="B43" i="4" s="1"/>
  <c r="N44" i="4"/>
  <c r="B44" i="4" s="1"/>
  <c r="N46" i="4"/>
  <c r="B46" i="4" s="1"/>
  <c r="P50" i="4"/>
  <c r="P3" i="5"/>
  <c r="A14" i="5"/>
  <c r="M14" i="5" s="1"/>
  <c r="N17" i="5"/>
  <c r="B17" i="5" s="1"/>
  <c r="N21" i="6"/>
  <c r="M20" i="6"/>
  <c r="P23" i="6"/>
  <c r="M23" i="6"/>
  <c r="N29" i="6"/>
  <c r="M28" i="6"/>
  <c r="P31" i="6"/>
  <c r="M31" i="6"/>
  <c r="N37" i="6"/>
  <c r="M36" i="6"/>
  <c r="N40" i="6"/>
  <c r="P39" i="6"/>
  <c r="M39" i="6"/>
  <c r="E20" i="7"/>
  <c r="G20" i="7"/>
  <c r="C20" i="7"/>
  <c r="H20" i="7"/>
  <c r="D20" i="7"/>
  <c r="N42" i="4"/>
  <c r="B42" i="4" s="1"/>
  <c r="P46" i="4"/>
  <c r="P47" i="4"/>
  <c r="N49" i="4"/>
  <c r="B49" i="4" s="1"/>
  <c r="N49" i="5"/>
  <c r="B49" i="5" s="1"/>
  <c r="C36" i="7"/>
  <c r="C12" i="7"/>
  <c r="C45" i="7"/>
  <c r="P14" i="6"/>
  <c r="N15" i="6"/>
  <c r="M14" i="6"/>
  <c r="N14" i="6" s="1"/>
  <c r="P20" i="6"/>
  <c r="P28" i="6"/>
  <c r="P36" i="6"/>
  <c r="F6" i="7"/>
  <c r="F20" i="7"/>
  <c r="D37" i="7"/>
  <c r="H37" i="7"/>
  <c r="F37" i="7"/>
  <c r="E37" i="7"/>
  <c r="C37" i="7"/>
  <c r="G37" i="7"/>
  <c r="N15" i="3"/>
  <c r="B15" i="3" s="1"/>
  <c r="N19" i="3"/>
  <c r="B19" i="3" s="1"/>
  <c r="N23" i="3"/>
  <c r="B23" i="3" s="1"/>
  <c r="N27" i="3"/>
  <c r="B27" i="3" s="1"/>
  <c r="N31" i="3"/>
  <c r="B31" i="3" s="1"/>
  <c r="N35" i="3"/>
  <c r="B35" i="3" s="1"/>
  <c r="N39" i="3"/>
  <c r="B39" i="3" s="1"/>
  <c r="N43" i="3"/>
  <c r="B43" i="3" s="1"/>
  <c r="N47" i="3"/>
  <c r="B47" i="3" s="1"/>
  <c r="N3" i="4"/>
  <c r="B3" i="4" s="1"/>
  <c r="N7" i="4"/>
  <c r="B7" i="4" s="1"/>
  <c r="N11" i="4"/>
  <c r="B11" i="4" s="1"/>
  <c r="N15" i="4"/>
  <c r="B15" i="4" s="1"/>
  <c r="N19" i="4"/>
  <c r="B19" i="4" s="1"/>
  <c r="N23" i="4"/>
  <c r="B23" i="4" s="1"/>
  <c r="N28" i="4"/>
  <c r="B28" i="4" s="1"/>
  <c r="N31" i="4"/>
  <c r="B31" i="4" s="1"/>
  <c r="P39" i="4"/>
  <c r="A7" i="5"/>
  <c r="M7" i="5" s="1"/>
  <c r="N7" i="5" s="1"/>
  <c r="B7" i="5" s="1"/>
  <c r="M48" i="6"/>
  <c r="N48" i="6" s="1"/>
  <c r="P48" i="6"/>
  <c r="D6" i="7"/>
  <c r="C38" i="7"/>
  <c r="G38" i="7"/>
  <c r="E38" i="7"/>
  <c r="H38" i="7"/>
  <c r="D38" i="7"/>
  <c r="F38" i="7"/>
  <c r="P23" i="3"/>
  <c r="P27" i="3"/>
  <c r="P11" i="4"/>
  <c r="P15" i="4"/>
  <c r="P19" i="4"/>
  <c r="P23" i="4"/>
  <c r="N41" i="4"/>
  <c r="B41" i="4" s="1"/>
  <c r="N14" i="5"/>
  <c r="B14" i="5" s="1"/>
  <c r="A47" i="4"/>
  <c r="M47" i="4" s="1"/>
  <c r="N11" i="5"/>
  <c r="B11" i="5" s="1"/>
  <c r="N12" i="5"/>
  <c r="B12" i="5" s="1"/>
  <c r="P14" i="5"/>
  <c r="N43" i="5"/>
  <c r="B43" i="5" s="1"/>
  <c r="N20" i="6"/>
  <c r="P19" i="6"/>
  <c r="M19" i="6"/>
  <c r="N25" i="6"/>
  <c r="M24" i="6"/>
  <c r="N24" i="6" s="1"/>
  <c r="N28" i="6"/>
  <c r="P27" i="6"/>
  <c r="M27" i="6"/>
  <c r="N27" i="6" s="1"/>
  <c r="N33" i="6"/>
  <c r="M32" i="6"/>
  <c r="N32" i="6" s="1"/>
  <c r="N36" i="6"/>
  <c r="P35" i="6"/>
  <c r="M35" i="6"/>
  <c r="N41" i="6"/>
  <c r="M40" i="6"/>
  <c r="M43" i="6"/>
  <c r="N43" i="6" s="1"/>
  <c r="P43" i="6"/>
  <c r="N18" i="5"/>
  <c r="B18" i="5" s="1"/>
  <c r="N19" i="5"/>
  <c r="B19" i="5" s="1"/>
  <c r="N39" i="5"/>
  <c r="B39" i="5" s="1"/>
  <c r="A50" i="5"/>
  <c r="M50" i="5" s="1"/>
  <c r="P50" i="5"/>
  <c r="N7" i="6"/>
  <c r="B7" i="6" s="1"/>
  <c r="P6" i="6"/>
  <c r="N6" i="6"/>
  <c r="B6" i="6" s="1"/>
  <c r="N5" i="6"/>
  <c r="B5" i="6" s="1"/>
  <c r="E16" i="7"/>
  <c r="C16" i="7"/>
  <c r="G16" i="7"/>
  <c r="H16" i="7"/>
  <c r="F16" i="7"/>
  <c r="D16" i="7"/>
  <c r="A42" i="4"/>
  <c r="M42" i="4" s="1"/>
  <c r="N4" i="5"/>
  <c r="B4" i="5" s="1"/>
  <c r="N3" i="5"/>
  <c r="B3" i="5" s="1"/>
  <c r="P18" i="5"/>
  <c r="N31" i="5"/>
  <c r="B31" i="5" s="1"/>
  <c r="N35" i="5"/>
  <c r="B35" i="5" s="1"/>
  <c r="N50" i="5"/>
  <c r="B50" i="5" s="1"/>
  <c r="M49" i="6"/>
  <c r="N49" i="6" s="1"/>
  <c r="N50" i="6"/>
  <c r="P49" i="6"/>
  <c r="E4" i="7"/>
  <c r="G4" i="7"/>
  <c r="F4" i="7"/>
  <c r="C4" i="7"/>
  <c r="D4" i="7"/>
  <c r="N39" i="4"/>
  <c r="B39" i="4" s="1"/>
  <c r="N47" i="4"/>
  <c r="B47" i="4" s="1"/>
  <c r="P7" i="5"/>
  <c r="P12" i="6"/>
  <c r="N12" i="6"/>
  <c r="N13" i="6"/>
  <c r="M12" i="6"/>
  <c r="N23" i="5"/>
  <c r="B23" i="5" s="1"/>
  <c r="N27" i="5"/>
  <c r="B27" i="5" s="1"/>
  <c r="A46" i="5"/>
  <c r="M46" i="5" s="1"/>
  <c r="N4" i="6"/>
  <c r="B4" i="6" s="1"/>
  <c r="N3" i="6"/>
  <c r="B3" i="6" s="1"/>
  <c r="M46" i="6"/>
  <c r="N46" i="6" s="1"/>
  <c r="N47" i="6"/>
  <c r="G2" i="7"/>
  <c r="C2" i="7"/>
  <c r="H2" i="7"/>
  <c r="E2" i="7"/>
  <c r="N16" i="5"/>
  <c r="B16" i="5" s="1"/>
  <c r="N20" i="5"/>
  <c r="B20" i="5" s="1"/>
  <c r="N24" i="5"/>
  <c r="B24" i="5" s="1"/>
  <c r="N28" i="5"/>
  <c r="B28" i="5" s="1"/>
  <c r="N32" i="5"/>
  <c r="B32" i="5" s="1"/>
  <c r="N36" i="5"/>
  <c r="B36" i="5" s="1"/>
  <c r="N40" i="5"/>
  <c r="B40" i="5" s="1"/>
  <c r="G26" i="7"/>
  <c r="C26" i="7"/>
  <c r="F26" i="7"/>
  <c r="E26" i="7"/>
  <c r="G18" i="7"/>
  <c r="C18" i="7"/>
  <c r="H18" i="7"/>
  <c r="E18" i="7"/>
  <c r="C30" i="7"/>
  <c r="G30" i="7"/>
  <c r="E30" i="7"/>
  <c r="H30" i="7"/>
  <c r="N48" i="5"/>
  <c r="B48" i="5" s="1"/>
  <c r="N19" i="6"/>
  <c r="N23" i="6"/>
  <c r="N31" i="6"/>
  <c r="N35" i="6"/>
  <c r="N39" i="6"/>
  <c r="M45" i="6"/>
  <c r="N45" i="6" s="1"/>
  <c r="D5" i="7"/>
  <c r="H5" i="7"/>
  <c r="F5" i="7"/>
  <c r="G5" i="7"/>
  <c r="C5" i="7"/>
  <c r="E12" i="7"/>
  <c r="G12" i="7"/>
  <c r="H12" i="7"/>
  <c r="D12" i="7"/>
  <c r="D21" i="7"/>
  <c r="H21" i="7"/>
  <c r="F21" i="7"/>
  <c r="G21" i="7"/>
  <c r="C21" i="7"/>
  <c r="D26" i="7"/>
  <c r="D29" i="7"/>
  <c r="H29" i="7"/>
  <c r="F29" i="7"/>
  <c r="E29" i="7"/>
  <c r="C29" i="7"/>
  <c r="C46" i="7"/>
  <c r="G46" i="7"/>
  <c r="E46" i="7"/>
  <c r="F46" i="7"/>
  <c r="D46" i="7"/>
  <c r="A18" i="9"/>
  <c r="P18" i="9"/>
  <c r="N46" i="5"/>
  <c r="B46" i="5" s="1"/>
  <c r="N11" i="6"/>
  <c r="N18" i="6"/>
  <c r="G10" i="7"/>
  <c r="C10" i="7"/>
  <c r="I10" i="7" s="1"/>
  <c r="A10" i="7" s="1"/>
  <c r="D10" i="7"/>
  <c r="F36" i="7"/>
  <c r="P46" i="5"/>
  <c r="N9" i="6"/>
  <c r="B9" i="6" s="1"/>
  <c r="N10" i="6"/>
  <c r="B10" i="6" s="1"/>
  <c r="M17" i="6"/>
  <c r="P18" i="6"/>
  <c r="N22" i="6"/>
  <c r="P22" i="6"/>
  <c r="N26" i="6"/>
  <c r="P26" i="6"/>
  <c r="N30" i="6"/>
  <c r="P30" i="6"/>
  <c r="N34" i="6"/>
  <c r="P34" i="6"/>
  <c r="N38" i="6"/>
  <c r="P38" i="6"/>
  <c r="N42" i="6"/>
  <c r="M44" i="6"/>
  <c r="N44" i="6" s="1"/>
  <c r="P50" i="6"/>
  <c r="E10" i="7"/>
  <c r="F12" i="7"/>
  <c r="N44" i="5"/>
  <c r="B44" i="5" s="1"/>
  <c r="N17" i="6"/>
  <c r="C6" i="7"/>
  <c r="G6" i="7"/>
  <c r="E6" i="7"/>
  <c r="H6" i="7"/>
  <c r="F10" i="7"/>
  <c r="E48" i="7"/>
  <c r="C48" i="7"/>
  <c r="I48" i="7" s="1"/>
  <c r="A48" i="7" s="1"/>
  <c r="H48" i="7"/>
  <c r="G48" i="7"/>
  <c r="F48" i="7"/>
  <c r="D48" i="7"/>
  <c r="B9" i="13"/>
  <c r="C9" i="9"/>
  <c r="B8" i="7"/>
  <c r="C22" i="7"/>
  <c r="I22" i="7" s="1"/>
  <c r="A22" i="7" s="1"/>
  <c r="G22" i="7"/>
  <c r="E22" i="7"/>
  <c r="E32" i="7"/>
  <c r="C32" i="7"/>
  <c r="D36" i="7"/>
  <c r="G42" i="7"/>
  <c r="C42" i="7"/>
  <c r="B3" i="7"/>
  <c r="B4" i="13"/>
  <c r="B7" i="7"/>
  <c r="C8" i="9"/>
  <c r="B8" i="13"/>
  <c r="B11" i="7"/>
  <c r="B12" i="13"/>
  <c r="B15" i="7"/>
  <c r="B16" i="13"/>
  <c r="B19" i="7"/>
  <c r="B20" i="13"/>
  <c r="B23" i="7"/>
  <c r="B24" i="13"/>
  <c r="B27" i="7"/>
  <c r="B28" i="13"/>
  <c r="B31" i="7"/>
  <c r="C32" i="9"/>
  <c r="B32" i="13"/>
  <c r="B35" i="7"/>
  <c r="B36" i="13"/>
  <c r="B39" i="7"/>
  <c r="B40" i="13"/>
  <c r="B43" i="7"/>
  <c r="B44" i="13"/>
  <c r="B47" i="7"/>
  <c r="B48" i="13"/>
  <c r="D22" i="7"/>
  <c r="B28" i="7"/>
  <c r="D32" i="7"/>
  <c r="D42" i="7"/>
  <c r="D45" i="7"/>
  <c r="H45" i="7"/>
  <c r="F45" i="7"/>
  <c r="C20" i="9"/>
  <c r="B14" i="7"/>
  <c r="H22" i="7"/>
  <c r="B24" i="7"/>
  <c r="G32" i="7"/>
  <c r="B34" i="7"/>
  <c r="F42" i="7"/>
  <c r="B44" i="7"/>
  <c r="E45" i="7"/>
  <c r="A20" i="9"/>
  <c r="M20" i="9" s="1"/>
  <c r="N20" i="9" s="1"/>
  <c r="B20" i="9" s="1"/>
  <c r="P20" i="9"/>
  <c r="C10" i="9"/>
  <c r="B10" i="13"/>
  <c r="B9" i="7"/>
  <c r="B18" i="13"/>
  <c r="C18" i="9"/>
  <c r="B17" i="7"/>
  <c r="B26" i="13"/>
  <c r="B25" i="7"/>
  <c r="C30" i="9"/>
  <c r="B30" i="13"/>
  <c r="P19" i="9"/>
  <c r="A19" i="9"/>
  <c r="M19" i="9" s="1"/>
  <c r="N19" i="9" s="1"/>
  <c r="B19" i="9" s="1"/>
  <c r="C44" i="6"/>
  <c r="C48" i="6"/>
  <c r="B13" i="7"/>
  <c r="B40" i="7"/>
  <c r="A9" i="9"/>
  <c r="M9" i="9" s="1"/>
  <c r="P9" i="9"/>
  <c r="E36" i="7"/>
  <c r="G36" i="7"/>
  <c r="B19" i="13"/>
  <c r="C19" i="9"/>
  <c r="B31" i="13"/>
  <c r="C31" i="9"/>
  <c r="N9" i="9"/>
  <c r="B9" i="9" s="1"/>
  <c r="P8" i="9"/>
  <c r="A30" i="9"/>
  <c r="M30" i="9" s="1"/>
  <c r="N30" i="9" s="1"/>
  <c r="A8" i="9"/>
  <c r="P32" i="9"/>
  <c r="A32" i="9"/>
  <c r="M32" i="9" s="1"/>
  <c r="B33" i="7"/>
  <c r="B41" i="7"/>
  <c r="B49" i="7"/>
  <c r="P31" i="9"/>
  <c r="N32" i="9"/>
  <c r="B32" i="9" s="1"/>
  <c r="E44" i="7" l="1"/>
  <c r="G44" i="7"/>
  <c r="F44" i="7"/>
  <c r="D44" i="7"/>
  <c r="H44" i="7"/>
  <c r="C44" i="7"/>
  <c r="I44" i="7" s="1"/>
  <c r="A44" i="7" s="1"/>
  <c r="F47" i="7"/>
  <c r="D47" i="7"/>
  <c r="E47" i="7"/>
  <c r="C47" i="7"/>
  <c r="H47" i="7"/>
  <c r="G47" i="7"/>
  <c r="F3" i="7"/>
  <c r="H3" i="7"/>
  <c r="C3" i="7"/>
  <c r="I3" i="7" s="1"/>
  <c r="A3" i="7" s="1"/>
  <c r="G3" i="7"/>
  <c r="E3" i="7"/>
  <c r="D3" i="7"/>
  <c r="I42" i="7"/>
  <c r="A42" i="7" s="1"/>
  <c r="C14" i="7"/>
  <c r="G14" i="7"/>
  <c r="E14" i="7"/>
  <c r="F14" i="7"/>
  <c r="H14" i="7"/>
  <c r="D14" i="7"/>
  <c r="F35" i="7"/>
  <c r="H35" i="7"/>
  <c r="E35" i="7"/>
  <c r="C35" i="7"/>
  <c r="G35" i="7"/>
  <c r="D35" i="7"/>
  <c r="F7" i="7"/>
  <c r="D7" i="7"/>
  <c r="E7" i="7"/>
  <c r="H7" i="7"/>
  <c r="G7" i="7"/>
  <c r="C7" i="7"/>
  <c r="I6" i="7"/>
  <c r="A6" i="7" s="1"/>
  <c r="I29" i="7"/>
  <c r="A29" i="7" s="1"/>
  <c r="H17" i="7"/>
  <c r="D17" i="7"/>
  <c r="E17" i="7"/>
  <c r="F17" i="7"/>
  <c r="C17" i="7"/>
  <c r="G17" i="7"/>
  <c r="F19" i="7"/>
  <c r="H19" i="7"/>
  <c r="E19" i="7"/>
  <c r="G19" i="7"/>
  <c r="D19" i="7"/>
  <c r="C19" i="7"/>
  <c r="M8" i="9"/>
  <c r="N8" i="9" s="1"/>
  <c r="H9" i="7"/>
  <c r="D9" i="7"/>
  <c r="F9" i="7"/>
  <c r="G9" i="7"/>
  <c r="E9" i="7"/>
  <c r="C9" i="7"/>
  <c r="G34" i="7"/>
  <c r="C34" i="7"/>
  <c r="F34" i="7"/>
  <c r="E34" i="7"/>
  <c r="D34" i="7"/>
  <c r="H34" i="7"/>
  <c r="F43" i="7"/>
  <c r="H43" i="7"/>
  <c r="C43" i="7"/>
  <c r="G43" i="7"/>
  <c r="E43" i="7"/>
  <c r="D43" i="7"/>
  <c r="I4" i="7"/>
  <c r="A4" i="7" s="1"/>
  <c r="I45" i="7"/>
  <c r="A45" i="7" s="1"/>
  <c r="M18" i="9"/>
  <c r="N18" i="9" s="1"/>
  <c r="B18" i="9" s="1"/>
  <c r="F15" i="7"/>
  <c r="D15" i="7"/>
  <c r="G15" i="7"/>
  <c r="C15" i="7"/>
  <c r="H15" i="7"/>
  <c r="E15" i="7"/>
  <c r="I18" i="7"/>
  <c r="A18" i="7" s="1"/>
  <c r="F27" i="7"/>
  <c r="H27" i="7"/>
  <c r="D27" i="7"/>
  <c r="E27" i="7"/>
  <c r="C27" i="7"/>
  <c r="G27" i="7"/>
  <c r="I38" i="7"/>
  <c r="A38" i="7" s="1"/>
  <c r="I12" i="7"/>
  <c r="A12" i="7" s="1"/>
  <c r="H49" i="7"/>
  <c r="D49" i="7"/>
  <c r="G49" i="7"/>
  <c r="E49" i="7"/>
  <c r="C49" i="7"/>
  <c r="F49" i="7"/>
  <c r="F11" i="7"/>
  <c r="H11" i="7"/>
  <c r="G11" i="7"/>
  <c r="D11" i="7"/>
  <c r="C11" i="7"/>
  <c r="E11" i="7"/>
  <c r="I32" i="7"/>
  <c r="A32" i="7" s="1"/>
  <c r="I21" i="7"/>
  <c r="A21" i="7" s="1"/>
  <c r="I16" i="7"/>
  <c r="A16" i="7" s="1"/>
  <c r="I36" i="7"/>
  <c r="A36" i="7" s="1"/>
  <c r="I20" i="7"/>
  <c r="A20" i="7" s="1"/>
  <c r="F31" i="7"/>
  <c r="D31" i="7"/>
  <c r="H31" i="7"/>
  <c r="G31" i="7"/>
  <c r="C31" i="7"/>
  <c r="I31" i="7" s="1"/>
  <c r="A31" i="7" s="1"/>
  <c r="E31" i="7"/>
  <c r="E8" i="7"/>
  <c r="C8" i="7"/>
  <c r="H8" i="7"/>
  <c r="F8" i="7"/>
  <c r="D8" i="7"/>
  <c r="G8" i="7"/>
  <c r="I2" i="7"/>
  <c r="A2" i="7" s="1"/>
  <c r="H41" i="7"/>
  <c r="D41" i="7"/>
  <c r="G41" i="7"/>
  <c r="F41" i="7"/>
  <c r="C41" i="7"/>
  <c r="E41" i="7"/>
  <c r="E40" i="7"/>
  <c r="C40" i="7"/>
  <c r="I40" i="7" s="1"/>
  <c r="A40" i="7" s="1"/>
  <c r="D40" i="7"/>
  <c r="H40" i="7"/>
  <c r="G40" i="7"/>
  <c r="F40" i="7"/>
  <c r="E24" i="7"/>
  <c r="C24" i="7"/>
  <c r="F24" i="7"/>
  <c r="G24" i="7"/>
  <c r="D24" i="7"/>
  <c r="H24" i="7"/>
  <c r="F39" i="7"/>
  <c r="D39" i="7"/>
  <c r="H39" i="7"/>
  <c r="E39" i="7"/>
  <c r="C39" i="7"/>
  <c r="G39" i="7"/>
  <c r="H33" i="7"/>
  <c r="D33" i="7"/>
  <c r="C33" i="7"/>
  <c r="G33" i="7"/>
  <c r="F33" i="7"/>
  <c r="E33" i="7"/>
  <c r="D13" i="7"/>
  <c r="H13" i="7"/>
  <c r="F13" i="7"/>
  <c r="E13" i="7"/>
  <c r="G13" i="7"/>
  <c r="C13" i="7"/>
  <c r="H25" i="7"/>
  <c r="D25" i="7"/>
  <c r="F25" i="7"/>
  <c r="C25" i="7"/>
  <c r="I25" i="7" s="1"/>
  <c r="A25" i="7" s="1"/>
  <c r="E25" i="7"/>
  <c r="G25" i="7"/>
  <c r="E28" i="7"/>
  <c r="G28" i="7"/>
  <c r="H28" i="7"/>
  <c r="D28" i="7"/>
  <c r="C28" i="7"/>
  <c r="F28" i="7"/>
  <c r="F23" i="7"/>
  <c r="D23" i="7"/>
  <c r="H23" i="7"/>
  <c r="G23" i="7"/>
  <c r="E23" i="7"/>
  <c r="C23" i="7"/>
  <c r="I23" i="7" s="1"/>
  <c r="A23" i="7" s="1"/>
  <c r="I46" i="7"/>
  <c r="A46" i="7" s="1"/>
  <c r="I5" i="7"/>
  <c r="A5" i="7" s="1"/>
  <c r="I26" i="7"/>
  <c r="A26" i="7" s="1"/>
  <c r="I37" i="7"/>
  <c r="A37" i="7" s="1"/>
  <c r="I30" i="7"/>
  <c r="A30" i="7" s="1"/>
  <c r="I27" i="7" l="1"/>
  <c r="A27" i="7" s="1"/>
  <c r="I24" i="7"/>
  <c r="A24" i="7" s="1"/>
  <c r="I7" i="7"/>
  <c r="A7" i="7" s="1"/>
  <c r="I35" i="7"/>
  <c r="A35" i="7" s="1"/>
  <c r="I41" i="7"/>
  <c r="A41" i="7" s="1"/>
  <c r="I11" i="7"/>
  <c r="A11" i="7" s="1"/>
  <c r="I34" i="7"/>
  <c r="A34" i="7" s="1"/>
  <c r="B8" i="9"/>
  <c r="I17" i="7"/>
  <c r="A17" i="7" s="1"/>
  <c r="I14" i="7"/>
  <c r="A14" i="7" s="1"/>
  <c r="I39" i="7"/>
  <c r="A39" i="7" s="1"/>
  <c r="I43" i="7"/>
  <c r="A43" i="7" s="1"/>
  <c r="I19" i="7"/>
  <c r="A19" i="7" s="1"/>
  <c r="I15" i="7"/>
  <c r="A15" i="7" s="1"/>
  <c r="I13" i="7"/>
  <c r="A13" i="7" s="1"/>
  <c r="I33" i="7"/>
  <c r="A33" i="7" s="1"/>
  <c r="I8" i="7"/>
  <c r="A8" i="7" s="1"/>
  <c r="B30" i="9"/>
  <c r="I9" i="7"/>
  <c r="A9" i="7" s="1"/>
  <c r="I47" i="7"/>
  <c r="A47" i="7" s="1"/>
  <c r="I28" i="7"/>
  <c r="A28" i="7" s="1"/>
  <c r="I49" i="7"/>
  <c r="A49" i="7" s="1"/>
</calcChain>
</file>

<file path=xl/sharedStrings.xml><?xml version="1.0" encoding="utf-8"?>
<sst xmlns="http://schemas.openxmlformats.org/spreadsheetml/2006/main" count="398" uniqueCount="97">
  <si>
    <t>TN</t>
  </si>
  <si>
    <t>Rang</t>
  </si>
  <si>
    <t>Name</t>
  </si>
  <si>
    <t>Flugzeugtyp</t>
  </si>
  <si>
    <t>Immatr.</t>
  </si>
  <si>
    <t>WBZ</t>
  </si>
  <si>
    <t>Index</t>
  </si>
  <si>
    <t>Task</t>
  </si>
  <si>
    <t>Sprint</t>
  </si>
  <si>
    <t>W-Punkte</t>
  </si>
  <si>
    <t>R-Punkte</t>
  </si>
  <si>
    <t>Total</t>
  </si>
  <si>
    <t>Bemerkungen</t>
  </si>
  <si>
    <t>R-VERT</t>
  </si>
  <si>
    <t>manuelle Aufgabenberechnung</t>
  </si>
  <si>
    <t>Km</t>
  </si>
  <si>
    <t>Geschw.</t>
  </si>
  <si>
    <t>Punkte</t>
  </si>
  <si>
    <t>Start</t>
  </si>
  <si>
    <t>Ende</t>
  </si>
  <si>
    <t>Zeit</t>
  </si>
  <si>
    <t>Dezimal</t>
  </si>
  <si>
    <t xml:space="preserve">                    </t>
  </si>
  <si>
    <t>Rangpkt Tag 1</t>
  </si>
  <si>
    <t>Rangpkt Tag 2</t>
  </si>
  <si>
    <t>Rangpkt Tag 3</t>
  </si>
  <si>
    <t>Rangpkt Tag 4</t>
  </si>
  <si>
    <t>Rangpkt Tag 5</t>
  </si>
  <si>
    <t>Rangpkt Tag 6</t>
  </si>
  <si>
    <t>Schlussrangpkt</t>
  </si>
  <si>
    <t>Teilnahme</t>
  </si>
  <si>
    <t>Gruppe</t>
  </si>
  <si>
    <t>Vorname</t>
  </si>
  <si>
    <t>ja</t>
  </si>
  <si>
    <t>Sport</t>
  </si>
  <si>
    <t>Belz Thomas</t>
  </si>
  <si>
    <t>Beuke Lena</t>
  </si>
  <si>
    <t>Böni Peter</t>
  </si>
  <si>
    <t>Cooper Harry</t>
  </si>
  <si>
    <t>Dosch Flurin</t>
  </si>
  <si>
    <t>Eichholzer Andreas</t>
  </si>
  <si>
    <t>Epper Martin</t>
  </si>
  <si>
    <t>Erb Heinz</t>
  </si>
  <si>
    <t>Farine Olivier</t>
  </si>
  <si>
    <t>Frischknecht Lukas</t>
  </si>
  <si>
    <t>Furrer Christian</t>
  </si>
  <si>
    <t>Gysin Ruedi</t>
  </si>
  <si>
    <t>Hirlinger Andreas</t>
  </si>
  <si>
    <t>Hürlimann Armin</t>
  </si>
  <si>
    <t>Hürlimann Roland</t>
  </si>
  <si>
    <t>Isler Urs</t>
  </si>
  <si>
    <t>Jägli Nico</t>
  </si>
  <si>
    <t>Jud Martin</t>
  </si>
  <si>
    <t>Koachurovski Volodymyr</t>
  </si>
  <si>
    <t>Landert Beat</t>
  </si>
  <si>
    <t>Müller Armin</t>
  </si>
  <si>
    <t>Rothenbühler Andreas</t>
  </si>
  <si>
    <t>Schenker Ronald</t>
  </si>
  <si>
    <t>Schmid Bruno</t>
  </si>
  <si>
    <t>Schmid Peter</t>
  </si>
  <si>
    <t>Segreff Marco</t>
  </si>
  <si>
    <t>Spielmann Andreas</t>
  </si>
  <si>
    <t>Sprich Adrian</t>
  </si>
  <si>
    <t>Stauber Simon</t>
  </si>
  <si>
    <t>Stemmler Miriam</t>
  </si>
  <si>
    <t>Stemmler Thomas</t>
  </si>
  <si>
    <t>Straub Beat</t>
  </si>
  <si>
    <t>von der Crone Markus</t>
  </si>
  <si>
    <t>Wegmann Adrian</t>
  </si>
  <si>
    <t>Wesp Gerhard</t>
  </si>
  <si>
    <t>Willi Ernst</t>
  </si>
  <si>
    <t>Zehnder Joel</t>
  </si>
  <si>
    <t>Zeitner Luc</t>
  </si>
  <si>
    <t>Zimmermann Urs</t>
  </si>
  <si>
    <t>Nur die grünen Felder ausfüllen!!!</t>
  </si>
  <si>
    <t>Wenn alles ausgefüllt ist, muss in 2 Schritten sortiert werden!</t>
  </si>
  <si>
    <t>1. Markieren der ganzen Tabelle, welche einen Rahmen hat.</t>
  </si>
  <si>
    <t>2. Sortieren nach Spalte K absteigend und danach nach Name aufsteigend</t>
  </si>
  <si>
    <t>3. Sortieren nach Spalte M absteigend und danach nach Name aufsteigend</t>
  </si>
  <si>
    <t>Bewertung</t>
  </si>
  <si>
    <t>Erfüllter Flug Einsitzer</t>
  </si>
  <si>
    <t>geschätzte Zeit</t>
  </si>
  <si>
    <t>gebrauchte Zeit</t>
  </si>
  <si>
    <t>Differenz</t>
  </si>
  <si>
    <t xml:space="preserve">Flug </t>
  </si>
  <si>
    <t>Anhänger</t>
  </si>
  <si>
    <t>MM:SS</t>
  </si>
  <si>
    <t>Strafpunkte</t>
  </si>
  <si>
    <t>Wegpunkt</t>
  </si>
  <si>
    <t>Gleitpfad</t>
  </si>
  <si>
    <t>Benötigte Höhe</t>
  </si>
  <si>
    <t>Ankunftshöhe</t>
  </si>
  <si>
    <t>Distanz</t>
  </si>
  <si>
    <t>Bilten</t>
  </si>
  <si>
    <t>BergSion</t>
  </si>
  <si>
    <t>Durschlegi</t>
  </si>
  <si>
    <t>Fronalp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</si>
</sst>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 #,##0.00\ ;* \-#,##0.00\ ;* \-#\ ;@\ "/>
    <numFmt numFmtId="165" formatCode="0.0"/>
  </numFmts>
  <fonts count="23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Verdana"/>
      <family val="2"/>
      <charset val="1"/>
    </font>
    <font>
      <sz val="18"/>
      <color rgb="FF1F497D"/>
      <name val="Verdana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000000"/>
      <name val="Verdana"/>
      <family val="2"/>
      <charset val="1"/>
    </font>
    <font>
      <b/>
      <sz val="16"/>
      <color rgb="FF000000"/>
      <name val="Calibri"/>
      <family val="2"/>
      <charset val="1"/>
    </font>
    <font>
      <sz val="10"/>
      <color rgb="FF000000"/>
      <name val="Tahoma"/>
      <family val="2"/>
      <charset val="1"/>
    </font>
    <font>
      <sz val="10"/>
      <name val="Tahoma"/>
      <family val="2"/>
      <charset val="1"/>
    </font>
    <font>
      <sz val="11"/>
      <color rgb="FFC9211E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DINPro-Bold"/>
      <family val="3"/>
    </font>
    <font>
      <sz val="11"/>
      <color rgb="FF000000"/>
      <name val="DINPro-Regular"/>
      <family val="3"/>
    </font>
    <font>
      <sz val="40"/>
      <color rgb="FF000000"/>
      <name val="DINPro-Regular"/>
      <family val="3"/>
    </font>
    <font>
      <sz val="16"/>
      <color rgb="FF000000"/>
      <name val="DINPro-Regular"/>
      <family val="3"/>
    </font>
    <font>
      <sz val="8"/>
      <color rgb="FF000000"/>
      <name val="DINPro-Regular"/>
      <family val="3"/>
    </font>
    <font>
      <sz val="12"/>
      <color rgb="FF000000"/>
      <name val="DINPro-Regular"/>
      <family val="3"/>
    </font>
    <font>
      <sz val="15"/>
      <color rgb="FFFF0000"/>
      <name val="DINPro-Regular"/>
      <family val="3"/>
    </font>
    <font>
      <sz val="11"/>
      <color rgb="FFFF0000"/>
      <name val="DINPro-Regular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00"/>
        <bgColor rgb="FFFFC000"/>
      </patternFill>
    </fill>
    <fill>
      <patternFill patternType="solid">
        <fgColor rgb="FFCCFFCC"/>
        <bgColor rgb="FFCCFFFF"/>
      </patternFill>
    </fill>
    <fill>
      <patternFill patternType="solid">
        <fgColor rgb="FFFFC0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9CC00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4" fontId="14" fillId="0" borderId="0" applyBorder="0" applyProtection="0"/>
    <xf numFmtId="0" fontId="14" fillId="2" borderId="1" applyProtection="0"/>
    <xf numFmtId="0" fontId="1" fillId="0" borderId="0"/>
    <xf numFmtId="0" fontId="2" fillId="0" borderId="0"/>
    <xf numFmtId="0" fontId="2" fillId="0" borderId="0"/>
    <xf numFmtId="0" fontId="3" fillId="0" borderId="0" applyBorder="0" applyProtection="0"/>
  </cellStyleXfs>
  <cellXfs count="152">
    <xf numFmtId="0" fontId="0" fillId="0" borderId="0" xfId="0"/>
    <xf numFmtId="0" fontId="5" fillId="5" borderId="0" xfId="0" applyFont="1" applyFill="1" applyBorder="1" applyAlignment="1">
      <alignment horizontal="center" textRotation="90"/>
    </xf>
    <xf numFmtId="0" fontId="5" fillId="5" borderId="0" xfId="0" applyFont="1" applyFill="1" applyBorder="1" applyAlignment="1" applyProtection="1">
      <alignment horizontal="center" textRotation="90"/>
    </xf>
    <xf numFmtId="0" fontId="6" fillId="5" borderId="0" xfId="0" applyFont="1" applyFill="1" applyBorder="1" applyAlignment="1" applyProtection="1">
      <alignment horizontal="center"/>
    </xf>
    <xf numFmtId="0" fontId="10" fillId="5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textRotation="90" wrapText="1"/>
    </xf>
    <xf numFmtId="0" fontId="6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textRotation="90"/>
    </xf>
    <xf numFmtId="0" fontId="6" fillId="3" borderId="0" xfId="0" applyFont="1" applyFill="1" applyBorder="1" applyAlignment="1">
      <alignment horizontal="center"/>
    </xf>
    <xf numFmtId="0" fontId="7" fillId="3" borderId="0" xfId="5" applyFont="1" applyFill="1" applyBorder="1" applyAlignment="1">
      <alignment horizontal="center" textRotation="90" wrapText="1"/>
    </xf>
    <xf numFmtId="0" fontId="6" fillId="3" borderId="0" xfId="5" applyFont="1" applyFill="1" applyBorder="1" applyAlignment="1" applyProtection="1">
      <alignment horizontal="center"/>
      <protection hidden="1"/>
    </xf>
    <xf numFmtId="0" fontId="6" fillId="3" borderId="0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textRotation="90"/>
    </xf>
    <xf numFmtId="0" fontId="6" fillId="3" borderId="0" xfId="5" applyFont="1" applyFill="1" applyBorder="1" applyAlignment="1">
      <alignment horizontal="center"/>
    </xf>
    <xf numFmtId="0" fontId="4" fillId="0" borderId="0" xfId="5" applyFont="1" applyAlignment="1">
      <alignment horizontal="center"/>
    </xf>
    <xf numFmtId="0" fontId="2" fillId="0" borderId="0" xfId="5"/>
    <xf numFmtId="0" fontId="2" fillId="0" borderId="0" xfId="5" applyAlignment="1">
      <alignment horizontal="center"/>
    </xf>
    <xf numFmtId="0" fontId="5" fillId="0" borderId="0" xfId="5" applyFont="1"/>
    <xf numFmtId="0" fontId="6" fillId="3" borderId="0" xfId="5" applyFont="1" applyFill="1" applyAlignment="1">
      <alignment horizontal="center"/>
    </xf>
    <xf numFmtId="0" fontId="2" fillId="3" borderId="0" xfId="5" applyFill="1"/>
    <xf numFmtId="0" fontId="6" fillId="3" borderId="0" xfId="5" applyFont="1" applyFill="1"/>
    <xf numFmtId="164" fontId="6" fillId="3" borderId="0" xfId="1" applyFont="1" applyFill="1" applyBorder="1" applyAlignment="1" applyProtection="1"/>
    <xf numFmtId="0" fontId="6" fillId="3" borderId="0" xfId="5" applyFont="1" applyFill="1" applyAlignment="1">
      <alignment horizontal="right"/>
    </xf>
    <xf numFmtId="0" fontId="6" fillId="3" borderId="0" xfId="0" applyFont="1" applyFill="1"/>
    <xf numFmtId="0" fontId="0" fillId="0" borderId="0" xfId="5" applyFont="1" applyAlignment="1">
      <alignment horizontal="center" vertical="center"/>
    </xf>
    <xf numFmtId="0" fontId="0" fillId="0" borderId="0" xfId="5" applyFont="1"/>
    <xf numFmtId="49" fontId="0" fillId="0" borderId="0" xfId="5" applyNumberFormat="1" applyFont="1"/>
    <xf numFmtId="0" fontId="0" fillId="4" borderId="0" xfId="5" applyFont="1" applyFill="1" applyProtection="1">
      <protection locked="0"/>
    </xf>
    <xf numFmtId="0" fontId="0" fillId="4" borderId="0" xfId="5" applyFont="1" applyFill="1" applyAlignment="1" applyProtection="1">
      <alignment horizontal="center"/>
      <protection locked="0"/>
    </xf>
    <xf numFmtId="165" fontId="0" fillId="4" borderId="0" xfId="5" applyNumberFormat="1" applyFont="1" applyFill="1" applyProtection="1">
      <protection locked="0"/>
    </xf>
    <xf numFmtId="4" fontId="0" fillId="4" borderId="0" xfId="5" applyNumberFormat="1" applyFont="1" applyFill="1" applyProtection="1">
      <protection locked="0"/>
    </xf>
    <xf numFmtId="2" fontId="0" fillId="0" borderId="0" xfId="5" applyNumberFormat="1" applyFont="1" applyProtection="1">
      <protection hidden="1"/>
    </xf>
    <xf numFmtId="1" fontId="0" fillId="0" borderId="0" xfId="5" applyNumberFormat="1" applyFont="1" applyAlignment="1" applyProtection="1">
      <alignment horizontal="center" vertical="center"/>
      <protection hidden="1"/>
    </xf>
    <xf numFmtId="1" fontId="5" fillId="0" borderId="0" xfId="5" applyNumberFormat="1" applyFont="1" applyAlignment="1" applyProtection="1">
      <alignment horizontal="center" vertical="center"/>
      <protection hidden="1"/>
    </xf>
    <xf numFmtId="0" fontId="8" fillId="0" borderId="0" xfId="5" applyFont="1"/>
    <xf numFmtId="21" fontId="0" fillId="4" borderId="0" xfId="5" applyNumberFormat="1" applyFont="1" applyFill="1" applyProtection="1">
      <protection locked="0"/>
    </xf>
    <xf numFmtId="21" fontId="0" fillId="0" borderId="0" xfId="5" applyNumberFormat="1" applyFont="1"/>
    <xf numFmtId="2" fontId="0" fillId="0" borderId="0" xfId="5" applyNumberFormat="1" applyFont="1"/>
    <xf numFmtId="2" fontId="2" fillId="0" borderId="0" xfId="5" applyNumberFormat="1"/>
    <xf numFmtId="0" fontId="0" fillId="4" borderId="0" xfId="0" applyFont="1" applyFill="1" applyBorder="1" applyProtection="1"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4" borderId="0" xfId="0" applyFont="1" applyFill="1" applyProtection="1">
      <protection locked="0"/>
    </xf>
    <xf numFmtId="0" fontId="0" fillId="4" borderId="0" xfId="0" applyFont="1" applyFill="1" applyAlignment="1" applyProtection="1">
      <alignment horizontal="center"/>
      <protection locked="0"/>
    </xf>
    <xf numFmtId="2" fontId="0" fillId="4" borderId="0" xfId="5" applyNumberFormat="1" applyFont="1" applyFill="1" applyProtection="1">
      <protection locked="0"/>
    </xf>
    <xf numFmtId="0" fontId="9" fillId="0" borderId="0" xfId="5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/>
    <xf numFmtId="0" fontId="6" fillId="3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2" fontId="0" fillId="0" borderId="0" xfId="0" applyNumberFormat="1" applyProtection="1"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/>
    <xf numFmtId="21" fontId="0" fillId="4" borderId="0" xfId="0" applyNumberFormat="1" applyFill="1" applyProtection="1">
      <protection locked="0"/>
    </xf>
    <xf numFmtId="21" fontId="0" fillId="0" borderId="0" xfId="0" applyNumberFormat="1"/>
    <xf numFmtId="2" fontId="0" fillId="0" borderId="0" xfId="0" applyNumberFormat="1"/>
    <xf numFmtId="49" fontId="0" fillId="0" borderId="0" xfId="0" applyNumberFormat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0" fillId="3" borderId="0" xfId="0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0" fillId="0" borderId="0" xfId="0" applyFont="1" applyBorder="1" applyAlignment="1" applyProtection="1">
      <alignment horizontal="center" vertical="center"/>
    </xf>
    <xf numFmtId="49" fontId="0" fillId="0" borderId="0" xfId="0" applyNumberFormat="1" applyBorder="1"/>
    <xf numFmtId="4" fontId="0" fillId="4" borderId="0" xfId="0" applyNumberFormat="1" applyFont="1" applyFill="1" applyBorder="1" applyProtection="1">
      <protection locked="0"/>
    </xf>
    <xf numFmtId="2" fontId="0" fillId="0" borderId="0" xfId="0" applyNumberFormat="1" applyBorder="1" applyProtection="1"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/>
    <xf numFmtId="21" fontId="0" fillId="4" borderId="0" xfId="0" applyNumberFormat="1" applyFont="1" applyFill="1" applyBorder="1" applyProtection="1">
      <protection locked="0"/>
    </xf>
    <xf numFmtId="21" fontId="0" fillId="0" borderId="0" xfId="0" applyNumberFormat="1" applyBorder="1"/>
    <xf numFmtId="2" fontId="0" fillId="0" borderId="0" xfId="0" applyNumberFormat="1" applyBorder="1"/>
    <xf numFmtId="2" fontId="0" fillId="0" borderId="0" xfId="0" applyNumberFormat="1" applyFont="1" applyBorder="1" applyProtection="1"/>
    <xf numFmtId="2" fontId="0" fillId="4" borderId="0" xfId="0" applyNumberFormat="1" applyFont="1" applyFill="1" applyBorder="1" applyProtection="1">
      <protection locked="0"/>
    </xf>
    <xf numFmtId="1" fontId="0" fillId="4" borderId="0" xfId="0" applyNumberFormat="1" applyFont="1" applyFill="1" applyBorder="1" applyProtection="1">
      <protection locked="0"/>
    </xf>
    <xf numFmtId="165" fontId="0" fillId="4" borderId="0" xfId="0" applyNumberFormat="1" applyFont="1" applyFill="1" applyBorder="1" applyAlignment="1" applyProtection="1">
      <alignment horizontal="right"/>
      <protection locked="0"/>
    </xf>
    <xf numFmtId="2" fontId="0" fillId="4" borderId="0" xfId="0" applyNumberFormat="1" applyFill="1" applyBorder="1" applyProtection="1">
      <protection locked="0"/>
    </xf>
    <xf numFmtId="0" fontId="0" fillId="0" borderId="0" xfId="0" applyBorder="1" applyProtection="1"/>
    <xf numFmtId="0" fontId="6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 textRotation="90"/>
    </xf>
    <xf numFmtId="0" fontId="5" fillId="5" borderId="0" xfId="0" applyFont="1" applyFill="1" applyBorder="1" applyAlignment="1">
      <alignment horizontal="center" textRotation="90"/>
    </xf>
    <xf numFmtId="0" fontId="0" fillId="5" borderId="0" xfId="0" applyFill="1" applyBorder="1"/>
    <xf numFmtId="0" fontId="0" fillId="6" borderId="0" xfId="0" applyFill="1" applyBorder="1" applyProtection="1"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Border="1"/>
    <xf numFmtId="0" fontId="0" fillId="5" borderId="0" xfId="0" applyFont="1" applyFill="1" applyBorder="1"/>
    <xf numFmtId="0" fontId="5" fillId="5" borderId="0" xfId="0" applyFont="1" applyFill="1" applyBorder="1"/>
    <xf numFmtId="0" fontId="6" fillId="5" borderId="0" xfId="0" applyFont="1" applyFill="1" applyBorder="1"/>
    <xf numFmtId="0" fontId="11" fillId="0" borderId="0" xfId="4" applyFont="1"/>
    <xf numFmtId="0" fontId="0" fillId="0" borderId="0" xfId="0" applyFont="1" applyBorder="1" applyAlignment="1" applyProtection="1">
      <alignment horizontal="center" vertical="center"/>
      <protection hidden="1"/>
    </xf>
    <xf numFmtId="0" fontId="1" fillId="7" borderId="0" xfId="0" applyFont="1" applyFill="1"/>
    <xf numFmtId="0" fontId="12" fillId="7" borderId="0" xfId="0" applyFont="1" applyFill="1" applyBorder="1"/>
    <xf numFmtId="0" fontId="0" fillId="6" borderId="0" xfId="0" applyFill="1" applyBorder="1" applyProtection="1"/>
    <xf numFmtId="0" fontId="11" fillId="7" borderId="0" xfId="0" applyFont="1" applyFill="1"/>
    <xf numFmtId="0" fontId="12" fillId="8" borderId="0" xfId="0" applyFont="1" applyFill="1" applyBorder="1"/>
    <xf numFmtId="0" fontId="6" fillId="0" borderId="0" xfId="0" applyFont="1"/>
    <xf numFmtId="0" fontId="6" fillId="0" borderId="3" xfId="0" applyFont="1" applyBorder="1" applyAlignment="1">
      <alignment horizontal="center"/>
    </xf>
    <xf numFmtId="0" fontId="5" fillId="0" borderId="3" xfId="0" applyFont="1" applyBorder="1"/>
    <xf numFmtId="164" fontId="0" fillId="0" borderId="0" xfId="1" applyFont="1" applyBorder="1" applyAlignment="1" applyProtection="1"/>
    <xf numFmtId="0" fontId="6" fillId="0" borderId="0" xfId="0" applyFont="1" applyAlignment="1">
      <alignment horizontal="center"/>
    </xf>
    <xf numFmtId="0" fontId="6" fillId="0" borderId="4" xfId="0" applyFont="1" applyBorder="1"/>
    <xf numFmtId="164" fontId="6" fillId="0" borderId="0" xfId="1" applyFont="1" applyBorder="1" applyAlignment="1" applyProtection="1"/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/>
    <xf numFmtId="49" fontId="0" fillId="0" borderId="2" xfId="0" applyNumberFormat="1" applyBorder="1"/>
    <xf numFmtId="0" fontId="0" fillId="4" borderId="2" xfId="0" applyFont="1" applyFill="1" applyBorder="1" applyProtection="1"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46" fontId="0" fillId="4" borderId="2" xfId="0" applyNumberFormat="1" applyFont="1" applyFill="1" applyBorder="1" applyProtection="1">
      <protection locked="0"/>
    </xf>
    <xf numFmtId="46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4" fontId="0" fillId="0" borderId="0" xfId="0" applyNumberFormat="1"/>
    <xf numFmtId="2" fontId="13" fillId="0" borderId="0" xfId="0" applyNumberFormat="1" applyFont="1"/>
    <xf numFmtId="0" fontId="10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5" fillId="3" borderId="0" xfId="0" applyFont="1" applyFill="1" applyBorder="1"/>
    <xf numFmtId="0" fontId="16" fillId="0" borderId="0" xfId="0" applyFont="1"/>
    <xf numFmtId="0" fontId="17" fillId="0" borderId="0" xfId="0" applyFont="1" applyAlignment="1">
      <alignment vertical="top"/>
    </xf>
    <xf numFmtId="0" fontId="18" fillId="4" borderId="2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/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/>
    <xf numFmtId="49" fontId="16" fillId="0" borderId="0" xfId="0" applyNumberFormat="1" applyFont="1" applyBorder="1"/>
    <xf numFmtId="0" fontId="16" fillId="4" borderId="0" xfId="0" applyFont="1" applyFill="1" applyBorder="1" applyProtection="1"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2" fontId="16" fillId="4" borderId="0" xfId="0" applyNumberFormat="1" applyFont="1" applyFill="1" applyBorder="1" applyProtection="1">
      <protection locked="0"/>
    </xf>
    <xf numFmtId="2" fontId="16" fillId="0" borderId="0" xfId="0" applyNumberFormat="1" applyFont="1" applyBorder="1" applyProtection="1">
      <protection hidden="1"/>
    </xf>
    <xf numFmtId="1" fontId="16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Border="1"/>
    <xf numFmtId="21" fontId="16" fillId="4" borderId="0" xfId="0" applyNumberFormat="1" applyFont="1" applyFill="1" applyBorder="1" applyProtection="1">
      <protection locked="0"/>
    </xf>
    <xf numFmtId="21" fontId="16" fillId="0" borderId="0" xfId="0" applyNumberFormat="1" applyFont="1" applyBorder="1"/>
    <xf numFmtId="2" fontId="16" fillId="0" borderId="0" xfId="0" applyNumberFormat="1" applyFont="1" applyBorder="1"/>
    <xf numFmtId="2" fontId="16" fillId="0" borderId="0" xfId="0" applyNumberFormat="1" applyFont="1" applyBorder="1" applyProtection="1"/>
    <xf numFmtId="0" fontId="18" fillId="4" borderId="2" xfId="0" applyFont="1" applyFill="1" applyBorder="1" applyProtection="1">
      <protection locked="0"/>
    </xf>
    <xf numFmtId="0" fontId="20" fillId="3" borderId="0" xfId="0" applyFont="1" applyFill="1" applyBorder="1"/>
    <xf numFmtId="0" fontId="21" fillId="0" borderId="0" xfId="0" applyFont="1"/>
    <xf numFmtId="0" fontId="22" fillId="0" borderId="0" xfId="0" applyFont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textRotation="90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>
      <alignment horizontal="center" textRotation="90" wrapText="1"/>
    </xf>
    <xf numFmtId="164" fontId="15" fillId="3" borderId="0" xfId="1" applyFont="1" applyFill="1" applyBorder="1" applyAlignment="1" applyProtection="1"/>
    <xf numFmtId="0" fontId="15" fillId="3" borderId="0" xfId="0" applyFont="1" applyFill="1" applyBorder="1" applyAlignment="1">
      <alignment horizontal="right"/>
    </xf>
  </cellXfs>
  <cellStyles count="7">
    <cellStyle name="Dezimal 2" xfId="1"/>
    <cellStyle name="Notiz 2" xfId="2"/>
    <cellStyle name="Standard" xfId="0" builtinId="0"/>
    <cellStyle name="Standard 2" xfId="3"/>
    <cellStyle name="Standard 3" xfId="4"/>
    <cellStyle name="Standard 4" xfId="5"/>
    <cellStyle name="Überschrift 5" xfId="6"/>
  </cellStyles>
  <dxfs count="20"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  <dxf>
      <font>
        <b val="0"/>
        <sz val="11"/>
        <color rgb="FF000000"/>
        <name val="Calibri"/>
      </font>
      <fill>
        <patternFill>
          <bgColor rgb="FF99CC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2D050"/>
      <rgbColor rgb="FF003366"/>
      <rgbColor rgb="FF339966"/>
      <rgbColor rgb="FF003300"/>
      <rgbColor rgb="FF333300"/>
      <rgbColor rgb="FFC9211E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12</xdr:row>
      <xdr:rowOff>12500</xdr:rowOff>
    </xdr:from>
    <xdr:to>
      <xdr:col>5</xdr:col>
      <xdr:colOff>170280</xdr:colOff>
      <xdr:row>12</xdr:row>
      <xdr:rowOff>5470100</xdr:rowOff>
    </xdr:to>
    <xdr:pic>
      <xdr:nvPicPr>
        <xdr:cNvPr id="2" name="Bild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7492680"/>
          <a:ext cx="4142160" cy="54576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10080</xdr:colOff>
      <xdr:row>2</xdr:row>
      <xdr:rowOff>10440</xdr:rowOff>
    </xdr:from>
    <xdr:to>
      <xdr:col>4</xdr:col>
      <xdr:colOff>567720</xdr:colOff>
      <xdr:row>3</xdr:row>
      <xdr:rowOff>6840</xdr:rowOff>
    </xdr:to>
    <xdr:pic>
      <xdr:nvPicPr>
        <xdr:cNvPr id="3" name="Bild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080" y="360720"/>
          <a:ext cx="3735000" cy="54212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29</xdr:row>
      <xdr:rowOff>24840</xdr:rowOff>
    </xdr:from>
    <xdr:to>
      <xdr:col>19</xdr:col>
      <xdr:colOff>761400</xdr:colOff>
      <xdr:row>31</xdr:row>
      <xdr:rowOff>164520</xdr:rowOff>
    </xdr:to>
    <xdr:sp macro="" textlink="">
      <xdr:nvSpPr>
        <xdr:cNvPr id="4" name="Abgerundetes Rechteck 1"/>
        <xdr:cNvSpPr/>
      </xdr:nvSpPr>
      <xdr:spPr>
        <a:xfrm>
          <a:off x="0" y="16110360"/>
          <a:ext cx="17271360" cy="490320"/>
        </a:xfrm>
        <a:prstGeom prst="roundRect">
          <a:avLst>
            <a:gd name="adj" fmla="val 16667"/>
          </a:avLst>
        </a:prstGeom>
        <a:solidFill>
          <a:srgbClr val="FF0000">
            <a:alpha val="50000"/>
          </a:srgbClr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710640</xdr:colOff>
      <xdr:row>2</xdr:row>
      <xdr:rowOff>3871080</xdr:rowOff>
    </xdr:from>
    <xdr:to>
      <xdr:col>4</xdr:col>
      <xdr:colOff>556200</xdr:colOff>
      <xdr:row>2</xdr:row>
      <xdr:rowOff>4262400</xdr:rowOff>
    </xdr:to>
    <xdr:sp macro="" textlink="">
      <xdr:nvSpPr>
        <xdr:cNvPr id="5" name="Freihandform 4"/>
        <xdr:cNvSpPr/>
      </xdr:nvSpPr>
      <xdr:spPr>
        <a:xfrm>
          <a:off x="3093480" y="4221360"/>
          <a:ext cx="640080" cy="391320"/>
        </a:xfrm>
        <a:custGeom>
          <a:avLst/>
          <a:gdLst/>
          <a:ahLst/>
          <a:cxnLst/>
          <a:rect l="l" t="t" r="r" b="b"/>
          <a:pathLst>
            <a:path w="2890" h="1496">
              <a:moveTo>
                <a:pt x="249" y="0"/>
              </a:moveTo>
              <a:lnTo>
                <a:pt x="249" y="0"/>
              </a:lnTo>
              <a:cubicBezTo>
                <a:pt x="205" y="0"/>
                <a:pt x="162" y="12"/>
                <a:pt x="125" y="33"/>
              </a:cubicBezTo>
              <a:cubicBezTo>
                <a:pt x="87" y="55"/>
                <a:pt x="55" y="87"/>
                <a:pt x="33" y="125"/>
              </a:cubicBezTo>
              <a:cubicBezTo>
                <a:pt x="12" y="162"/>
                <a:pt x="0" y="205"/>
                <a:pt x="0" y="249"/>
              </a:cubicBezTo>
              <a:lnTo>
                <a:pt x="0" y="1245"/>
              </a:lnTo>
              <a:lnTo>
                <a:pt x="0" y="1246"/>
              </a:lnTo>
              <a:cubicBezTo>
                <a:pt x="0" y="1290"/>
                <a:pt x="12" y="1333"/>
                <a:pt x="33" y="1370"/>
              </a:cubicBezTo>
              <a:cubicBezTo>
                <a:pt x="55" y="1408"/>
                <a:pt x="87" y="1440"/>
                <a:pt x="125" y="1462"/>
              </a:cubicBezTo>
              <a:cubicBezTo>
                <a:pt x="162" y="1483"/>
                <a:pt x="205" y="1495"/>
                <a:pt x="249" y="1495"/>
              </a:cubicBezTo>
              <a:lnTo>
                <a:pt x="2639" y="1495"/>
              </a:lnTo>
              <a:lnTo>
                <a:pt x="2640" y="1495"/>
              </a:lnTo>
              <a:cubicBezTo>
                <a:pt x="2684" y="1495"/>
                <a:pt x="2727" y="1483"/>
                <a:pt x="2764" y="1462"/>
              </a:cubicBezTo>
              <a:cubicBezTo>
                <a:pt x="2802" y="1440"/>
                <a:pt x="2834" y="1408"/>
                <a:pt x="2856" y="1370"/>
              </a:cubicBezTo>
              <a:cubicBezTo>
                <a:pt x="2877" y="1333"/>
                <a:pt x="2889" y="1290"/>
                <a:pt x="2889" y="1246"/>
              </a:cubicBezTo>
              <a:lnTo>
                <a:pt x="2889" y="249"/>
              </a:lnTo>
              <a:lnTo>
                <a:pt x="2889" y="249"/>
              </a:lnTo>
              <a:lnTo>
                <a:pt x="2889" y="249"/>
              </a:lnTo>
              <a:cubicBezTo>
                <a:pt x="2889" y="205"/>
                <a:pt x="2877" y="162"/>
                <a:pt x="2856" y="125"/>
              </a:cubicBezTo>
              <a:cubicBezTo>
                <a:pt x="2834" y="87"/>
                <a:pt x="2802" y="55"/>
                <a:pt x="2764" y="33"/>
              </a:cubicBezTo>
              <a:cubicBezTo>
                <a:pt x="2727" y="12"/>
                <a:pt x="2684" y="0"/>
                <a:pt x="2640" y="0"/>
              </a:cubicBezTo>
              <a:lnTo>
                <a:pt x="249" y="0"/>
              </a:lnTo>
            </a:path>
          </a:pathLst>
        </a:custGeom>
        <a:noFill/>
        <a:ln w="72000">
          <a:solidFill>
            <a:srgbClr val="3465A4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106200</xdr:colOff>
      <xdr:row>2</xdr:row>
      <xdr:rowOff>4263120</xdr:rowOff>
    </xdr:from>
    <xdr:to>
      <xdr:col>3</xdr:col>
      <xdr:colOff>711000</xdr:colOff>
      <xdr:row>2</xdr:row>
      <xdr:rowOff>4580640</xdr:rowOff>
    </xdr:to>
    <xdr:sp macro="" textlink="">
      <xdr:nvSpPr>
        <xdr:cNvPr id="6" name="Freihandform 8"/>
        <xdr:cNvSpPr/>
      </xdr:nvSpPr>
      <xdr:spPr>
        <a:xfrm>
          <a:off x="2489040" y="4613400"/>
          <a:ext cx="604800" cy="317520"/>
        </a:xfrm>
        <a:custGeom>
          <a:avLst/>
          <a:gdLst/>
          <a:ahLst/>
          <a:cxnLst/>
          <a:rect l="l" t="t" r="r" b="b"/>
          <a:pathLst>
            <a:path w="2890" h="1496">
              <a:moveTo>
                <a:pt x="249" y="0"/>
              </a:moveTo>
              <a:lnTo>
                <a:pt x="249" y="0"/>
              </a:lnTo>
              <a:cubicBezTo>
                <a:pt x="205" y="0"/>
                <a:pt x="162" y="12"/>
                <a:pt x="125" y="33"/>
              </a:cubicBezTo>
              <a:cubicBezTo>
                <a:pt x="87" y="55"/>
                <a:pt x="55" y="87"/>
                <a:pt x="33" y="125"/>
              </a:cubicBezTo>
              <a:cubicBezTo>
                <a:pt x="12" y="162"/>
                <a:pt x="0" y="205"/>
                <a:pt x="0" y="249"/>
              </a:cubicBezTo>
              <a:lnTo>
                <a:pt x="0" y="1245"/>
              </a:lnTo>
              <a:lnTo>
                <a:pt x="0" y="1246"/>
              </a:lnTo>
              <a:cubicBezTo>
                <a:pt x="0" y="1290"/>
                <a:pt x="12" y="1333"/>
                <a:pt x="33" y="1370"/>
              </a:cubicBezTo>
              <a:cubicBezTo>
                <a:pt x="55" y="1408"/>
                <a:pt x="87" y="1440"/>
                <a:pt x="125" y="1462"/>
              </a:cubicBezTo>
              <a:cubicBezTo>
                <a:pt x="162" y="1483"/>
                <a:pt x="205" y="1495"/>
                <a:pt x="249" y="1495"/>
              </a:cubicBezTo>
              <a:lnTo>
                <a:pt x="2639" y="1495"/>
              </a:lnTo>
              <a:lnTo>
                <a:pt x="2640" y="1495"/>
              </a:lnTo>
              <a:cubicBezTo>
                <a:pt x="2684" y="1495"/>
                <a:pt x="2727" y="1483"/>
                <a:pt x="2764" y="1462"/>
              </a:cubicBezTo>
              <a:cubicBezTo>
                <a:pt x="2802" y="1440"/>
                <a:pt x="2834" y="1408"/>
                <a:pt x="2856" y="1370"/>
              </a:cubicBezTo>
              <a:cubicBezTo>
                <a:pt x="2877" y="1333"/>
                <a:pt x="2889" y="1290"/>
                <a:pt x="2889" y="1246"/>
              </a:cubicBezTo>
              <a:lnTo>
                <a:pt x="2889" y="249"/>
              </a:lnTo>
              <a:lnTo>
                <a:pt x="2889" y="249"/>
              </a:lnTo>
              <a:lnTo>
                <a:pt x="2889" y="249"/>
              </a:lnTo>
              <a:cubicBezTo>
                <a:pt x="2889" y="205"/>
                <a:pt x="2877" y="162"/>
                <a:pt x="2856" y="125"/>
              </a:cubicBezTo>
              <a:cubicBezTo>
                <a:pt x="2834" y="87"/>
                <a:pt x="2802" y="55"/>
                <a:pt x="2764" y="33"/>
              </a:cubicBezTo>
              <a:cubicBezTo>
                <a:pt x="2727" y="12"/>
                <a:pt x="2684" y="0"/>
                <a:pt x="2640" y="0"/>
              </a:cubicBezTo>
              <a:lnTo>
                <a:pt x="249" y="0"/>
              </a:lnTo>
            </a:path>
          </a:pathLst>
        </a:custGeom>
        <a:noFill/>
        <a:ln w="72000">
          <a:solidFill>
            <a:srgbClr val="3465A4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278280</xdr:colOff>
      <xdr:row>2</xdr:row>
      <xdr:rowOff>4620600</xdr:rowOff>
    </xdr:from>
    <xdr:to>
      <xdr:col>8</xdr:col>
      <xdr:colOff>277920</xdr:colOff>
      <xdr:row>6</xdr:row>
      <xdr:rowOff>69740</xdr:rowOff>
    </xdr:to>
    <xdr:sp macro="" textlink="">
      <xdr:nvSpPr>
        <xdr:cNvPr id="7" name="Gerade Verbindung 6"/>
        <xdr:cNvSpPr/>
      </xdr:nvSpPr>
      <xdr:spPr>
        <a:xfrm flipH="1" flipV="1">
          <a:off x="2661120" y="4970880"/>
          <a:ext cx="3971880" cy="1512360"/>
        </a:xfrm>
        <a:prstGeom prst="line">
          <a:avLst/>
        </a:prstGeom>
        <a:ln w="72000">
          <a:solidFill>
            <a:srgbClr val="3465A4"/>
          </a:solidFill>
          <a:round/>
          <a:headEnd type="triangl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2770</xdr:colOff>
      <xdr:row>2</xdr:row>
      <xdr:rowOff>20160</xdr:rowOff>
    </xdr:from>
    <xdr:to>
      <xdr:col>13</xdr:col>
      <xdr:colOff>1129320</xdr:colOff>
      <xdr:row>2</xdr:row>
      <xdr:rowOff>1231900</xdr:rowOff>
    </xdr:to>
    <xdr:sp macro="" textlink="">
      <xdr:nvSpPr>
        <xdr:cNvPr id="8" name="Rechteck 7"/>
        <xdr:cNvSpPr/>
      </xdr:nvSpPr>
      <xdr:spPr>
        <a:xfrm>
          <a:off x="3749270" y="401160"/>
          <a:ext cx="7311450" cy="1211740"/>
        </a:xfrm>
        <a:prstGeom prst="rect">
          <a:avLst/>
        </a:prstGeom>
        <a:solidFill>
          <a:srgbClr val="FFFFA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noAutofit/>
        </a:bodyPr>
        <a:lstStyle/>
        <a:p>
          <a:pPr algn="ctr">
            <a:lnSpc>
              <a:spcPct val="100000"/>
            </a:lnSpc>
          </a:pPr>
          <a:r>
            <a:rPr lang="de-CH" sz="3200" b="0" strike="noStrike" spc="-1">
              <a:solidFill>
                <a:srgbClr val="000000"/>
              </a:solidFill>
              <a:latin typeface="DINPro-Bold" panose="02000503030000020004" pitchFamily="50" charset="0"/>
              <a:ea typeface="Microsoft YaHei"/>
            </a:rPr>
            <a:t>Erfüllte Aufgabe</a:t>
          </a:r>
          <a:endParaRPr lang="de-CH" sz="3200" b="0" strike="noStrike" spc="-1">
            <a:latin typeface="DINPro-Bold" panose="02000503030000020004" pitchFamily="50" charset="0"/>
          </a:endParaRPr>
        </a:p>
        <a:p>
          <a:pPr algn="ctr">
            <a:lnSpc>
              <a:spcPct val="100000"/>
            </a:lnSpc>
          </a:pPr>
          <a:r>
            <a:rPr lang="de-CH" sz="3200" b="0" strike="noStrike" spc="-1">
              <a:solidFill>
                <a:srgbClr val="000000"/>
              </a:solidFill>
              <a:latin typeface="DINPro-Regular" panose="02000503030000020004" pitchFamily="50" charset="0"/>
              <a:ea typeface="Microsoft YaHei"/>
            </a:rPr>
            <a:t>Wertungspunkte vom Task-Register</a:t>
          </a:r>
          <a:endParaRPr lang="de-CH" sz="3200" b="0" strike="noStrike" spc="-1">
            <a:latin typeface="DINPro-Regular" panose="02000503030000020004" pitchFamily="50" charset="0"/>
          </a:endParaRPr>
        </a:p>
        <a:p>
          <a:pPr>
            <a:lnSpc>
              <a:spcPct val="100000"/>
            </a:lnSpc>
          </a:pPr>
          <a:endParaRPr lang="de-CH" sz="4000" b="0" strike="noStrike" spc="-1">
            <a:latin typeface="Times New Roman"/>
          </a:endParaRPr>
        </a:p>
      </xdr:txBody>
    </xdr:sp>
    <xdr:clientData/>
  </xdr:twoCellAnchor>
  <xdr:twoCellAnchor editAs="absolute">
    <xdr:from>
      <xdr:col>5</xdr:col>
      <xdr:colOff>92880</xdr:colOff>
      <xdr:row>12</xdr:row>
      <xdr:rowOff>807020</xdr:rowOff>
    </xdr:from>
    <xdr:to>
      <xdr:col>13</xdr:col>
      <xdr:colOff>1242720</xdr:colOff>
      <xdr:row>12</xdr:row>
      <xdr:rowOff>2330540</xdr:rowOff>
    </xdr:to>
    <xdr:sp macro="" textlink="">
      <xdr:nvSpPr>
        <xdr:cNvPr id="9" name="Rechteck 8"/>
        <xdr:cNvSpPr/>
      </xdr:nvSpPr>
      <xdr:spPr>
        <a:xfrm>
          <a:off x="4064760" y="8287200"/>
          <a:ext cx="7716960" cy="1523520"/>
        </a:xfrm>
        <a:prstGeom prst="rect">
          <a:avLst/>
        </a:prstGeom>
        <a:solidFill>
          <a:srgbClr val="FFFFA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noAutofit/>
        </a:bodyPr>
        <a:lstStyle/>
        <a:p>
          <a:pPr algn="ctr">
            <a:lnSpc>
              <a:spcPct val="100000"/>
            </a:lnSpc>
          </a:pPr>
          <a:r>
            <a:rPr lang="de-CH" sz="3200" b="0" strike="noStrike" spc="-1">
              <a:solidFill>
                <a:srgbClr val="000000"/>
              </a:solidFill>
              <a:latin typeface="DINPro-Bold" panose="02000503030000020004" pitchFamily="50" charset="0"/>
              <a:ea typeface="Microsoft YaHei"/>
              <a:cs typeface="+mn-cs"/>
            </a:rPr>
            <a:t>Nicht erfüllte Aufgabe</a:t>
          </a:r>
          <a:r>
            <a:rPr lang="de-CH" sz="3200" b="0" strike="noStrike" spc="-1">
              <a:solidFill>
                <a:srgbClr val="000000"/>
              </a:solidFill>
              <a:latin typeface="DINPro-Regular" panose="02000503030000020004" pitchFamily="50" charset="0"/>
              <a:ea typeface="Microsoft YaHei"/>
              <a:cs typeface="+mn-cs"/>
            </a:rPr>
            <a:t> </a:t>
          </a:r>
        </a:p>
        <a:p>
          <a:pPr algn="ctr">
            <a:lnSpc>
              <a:spcPct val="100000"/>
            </a:lnSpc>
          </a:pPr>
          <a:r>
            <a:rPr lang="de-CH" sz="3200" b="0" strike="noStrike" spc="-1">
              <a:solidFill>
                <a:srgbClr val="000000"/>
              </a:solidFill>
              <a:latin typeface="DINPro-Regular" panose="02000503030000020004" pitchFamily="50" charset="0"/>
              <a:ea typeface="Microsoft YaHei"/>
              <a:cs typeface="+mn-cs"/>
            </a:rPr>
            <a:t>Wertungspunkte vom Sprint-Register</a:t>
          </a:r>
        </a:p>
        <a:p>
          <a:pPr>
            <a:lnSpc>
              <a:spcPct val="100000"/>
            </a:lnSpc>
          </a:pPr>
          <a:endParaRPr lang="de-CH" sz="40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741600</xdr:colOff>
      <xdr:row>12</xdr:row>
      <xdr:rowOff>5213060</xdr:rowOff>
    </xdr:from>
    <xdr:to>
      <xdr:col>10</xdr:col>
      <xdr:colOff>298800</xdr:colOff>
      <xdr:row>17</xdr:row>
      <xdr:rowOff>57400</xdr:rowOff>
    </xdr:to>
    <xdr:sp macro="" textlink="">
      <xdr:nvSpPr>
        <xdr:cNvPr id="10" name="Gerade Verbindung 11"/>
        <xdr:cNvSpPr/>
      </xdr:nvSpPr>
      <xdr:spPr>
        <a:xfrm flipH="1" flipV="1">
          <a:off x="1535760" y="12693240"/>
          <a:ext cx="6794280" cy="1211400"/>
        </a:xfrm>
        <a:prstGeom prst="line">
          <a:avLst/>
        </a:prstGeom>
        <a:ln w="72000">
          <a:solidFill>
            <a:srgbClr val="3465A4"/>
          </a:solidFill>
          <a:round/>
          <a:headEnd type="triangl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448200</xdr:colOff>
      <xdr:row>12</xdr:row>
      <xdr:rowOff>4843700</xdr:rowOff>
    </xdr:from>
    <xdr:to>
      <xdr:col>2</xdr:col>
      <xdr:colOff>4765</xdr:colOff>
      <xdr:row>12</xdr:row>
      <xdr:rowOff>5201180</xdr:rowOff>
    </xdr:to>
    <xdr:sp macro="" textlink="">
      <xdr:nvSpPr>
        <xdr:cNvPr id="11" name="Freihandform 8_0"/>
        <xdr:cNvSpPr/>
      </xdr:nvSpPr>
      <xdr:spPr>
        <a:xfrm>
          <a:off x="448200" y="12323880"/>
          <a:ext cx="1128600" cy="357480"/>
        </a:xfrm>
        <a:custGeom>
          <a:avLst/>
          <a:gdLst/>
          <a:ahLst/>
          <a:cxnLst/>
          <a:rect l="l" t="t" r="r" b="b"/>
          <a:pathLst>
            <a:path w="3233" h="1506">
              <a:moveTo>
                <a:pt x="250" y="0"/>
              </a:moveTo>
              <a:lnTo>
                <a:pt x="251" y="0"/>
              </a:lnTo>
              <a:cubicBezTo>
                <a:pt x="207" y="0"/>
                <a:pt x="164" y="12"/>
                <a:pt x="125" y="34"/>
              </a:cubicBezTo>
              <a:cubicBezTo>
                <a:pt x="87" y="56"/>
                <a:pt x="56" y="87"/>
                <a:pt x="34" y="125"/>
              </a:cubicBezTo>
              <a:cubicBezTo>
                <a:pt x="12" y="164"/>
                <a:pt x="0" y="207"/>
                <a:pt x="0" y="251"/>
              </a:cubicBezTo>
              <a:lnTo>
                <a:pt x="0" y="1254"/>
              </a:lnTo>
              <a:lnTo>
                <a:pt x="0" y="1254"/>
              </a:lnTo>
              <a:cubicBezTo>
                <a:pt x="0" y="1298"/>
                <a:pt x="12" y="1341"/>
                <a:pt x="34" y="1380"/>
              </a:cubicBezTo>
              <a:cubicBezTo>
                <a:pt x="56" y="1418"/>
                <a:pt x="87" y="1449"/>
                <a:pt x="125" y="1471"/>
              </a:cubicBezTo>
              <a:cubicBezTo>
                <a:pt x="164" y="1493"/>
                <a:pt x="207" y="1505"/>
                <a:pt x="251" y="1505"/>
              </a:cubicBezTo>
              <a:lnTo>
                <a:pt x="2981" y="1505"/>
              </a:lnTo>
              <a:lnTo>
                <a:pt x="2981" y="1505"/>
              </a:lnTo>
              <a:cubicBezTo>
                <a:pt x="3025" y="1505"/>
                <a:pt x="3068" y="1493"/>
                <a:pt x="3107" y="1471"/>
              </a:cubicBezTo>
              <a:cubicBezTo>
                <a:pt x="3145" y="1449"/>
                <a:pt x="3176" y="1418"/>
                <a:pt x="3198" y="1380"/>
              </a:cubicBezTo>
              <a:cubicBezTo>
                <a:pt x="3220" y="1341"/>
                <a:pt x="3232" y="1298"/>
                <a:pt x="3232" y="1254"/>
              </a:cubicBezTo>
              <a:lnTo>
                <a:pt x="3232" y="250"/>
              </a:lnTo>
              <a:lnTo>
                <a:pt x="3232" y="251"/>
              </a:lnTo>
              <a:lnTo>
                <a:pt x="3232" y="251"/>
              </a:lnTo>
              <a:cubicBezTo>
                <a:pt x="3232" y="207"/>
                <a:pt x="3220" y="164"/>
                <a:pt x="3198" y="125"/>
              </a:cubicBezTo>
              <a:cubicBezTo>
                <a:pt x="3176" y="87"/>
                <a:pt x="3145" y="56"/>
                <a:pt x="3107" y="34"/>
              </a:cubicBezTo>
              <a:cubicBezTo>
                <a:pt x="3068" y="12"/>
                <a:pt x="3025" y="0"/>
                <a:pt x="2981" y="0"/>
              </a:cubicBezTo>
              <a:lnTo>
                <a:pt x="250" y="0"/>
              </a:lnTo>
            </a:path>
          </a:pathLst>
        </a:custGeom>
        <a:noFill/>
        <a:ln w="72000">
          <a:solidFill>
            <a:srgbClr val="3465A4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319680</xdr:colOff>
      <xdr:row>12</xdr:row>
      <xdr:rowOff>4422500</xdr:rowOff>
    </xdr:from>
    <xdr:to>
      <xdr:col>4</xdr:col>
      <xdr:colOff>299520</xdr:colOff>
      <xdr:row>12</xdr:row>
      <xdr:rowOff>4791140</xdr:rowOff>
    </xdr:to>
    <xdr:sp macro="" textlink="">
      <xdr:nvSpPr>
        <xdr:cNvPr id="12" name="Freihandform 8_1"/>
        <xdr:cNvSpPr/>
      </xdr:nvSpPr>
      <xdr:spPr>
        <a:xfrm>
          <a:off x="2702520" y="11902680"/>
          <a:ext cx="774360" cy="368640"/>
        </a:xfrm>
        <a:custGeom>
          <a:avLst/>
          <a:gdLst/>
          <a:ahLst/>
          <a:cxnLst/>
          <a:rect l="l" t="t" r="r" b="b"/>
          <a:pathLst>
            <a:path w="3233" h="1506">
              <a:moveTo>
                <a:pt x="250" y="0"/>
              </a:moveTo>
              <a:lnTo>
                <a:pt x="251" y="0"/>
              </a:lnTo>
              <a:cubicBezTo>
                <a:pt x="207" y="0"/>
                <a:pt x="164" y="12"/>
                <a:pt x="125" y="34"/>
              </a:cubicBezTo>
              <a:cubicBezTo>
                <a:pt x="87" y="56"/>
                <a:pt x="56" y="87"/>
                <a:pt x="34" y="125"/>
              </a:cubicBezTo>
              <a:cubicBezTo>
                <a:pt x="12" y="164"/>
                <a:pt x="0" y="207"/>
                <a:pt x="0" y="251"/>
              </a:cubicBezTo>
              <a:lnTo>
                <a:pt x="0" y="1254"/>
              </a:lnTo>
              <a:lnTo>
                <a:pt x="0" y="1254"/>
              </a:lnTo>
              <a:cubicBezTo>
                <a:pt x="0" y="1298"/>
                <a:pt x="12" y="1341"/>
                <a:pt x="34" y="1380"/>
              </a:cubicBezTo>
              <a:cubicBezTo>
                <a:pt x="56" y="1418"/>
                <a:pt x="87" y="1449"/>
                <a:pt x="125" y="1471"/>
              </a:cubicBezTo>
              <a:cubicBezTo>
                <a:pt x="164" y="1493"/>
                <a:pt x="207" y="1505"/>
                <a:pt x="251" y="1505"/>
              </a:cubicBezTo>
              <a:lnTo>
                <a:pt x="2981" y="1505"/>
              </a:lnTo>
              <a:lnTo>
                <a:pt x="2981" y="1505"/>
              </a:lnTo>
              <a:cubicBezTo>
                <a:pt x="3025" y="1505"/>
                <a:pt x="3068" y="1493"/>
                <a:pt x="3107" y="1471"/>
              </a:cubicBezTo>
              <a:cubicBezTo>
                <a:pt x="3145" y="1449"/>
                <a:pt x="3176" y="1418"/>
                <a:pt x="3198" y="1380"/>
              </a:cubicBezTo>
              <a:cubicBezTo>
                <a:pt x="3220" y="1341"/>
                <a:pt x="3232" y="1298"/>
                <a:pt x="3232" y="1254"/>
              </a:cubicBezTo>
              <a:lnTo>
                <a:pt x="3232" y="250"/>
              </a:lnTo>
              <a:lnTo>
                <a:pt x="3232" y="251"/>
              </a:lnTo>
              <a:lnTo>
                <a:pt x="3232" y="251"/>
              </a:lnTo>
              <a:cubicBezTo>
                <a:pt x="3232" y="207"/>
                <a:pt x="3220" y="164"/>
                <a:pt x="3198" y="125"/>
              </a:cubicBezTo>
              <a:cubicBezTo>
                <a:pt x="3176" y="87"/>
                <a:pt x="3145" y="56"/>
                <a:pt x="3107" y="34"/>
              </a:cubicBezTo>
              <a:cubicBezTo>
                <a:pt x="3068" y="12"/>
                <a:pt x="3025" y="0"/>
                <a:pt x="2981" y="0"/>
              </a:cubicBezTo>
              <a:lnTo>
                <a:pt x="250" y="0"/>
              </a:lnTo>
            </a:path>
          </a:pathLst>
        </a:custGeom>
        <a:noFill/>
        <a:ln w="72000">
          <a:solidFill>
            <a:srgbClr val="3465A4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715680</xdr:colOff>
      <xdr:row>2</xdr:row>
      <xdr:rowOff>4255920</xdr:rowOff>
    </xdr:from>
    <xdr:to>
      <xdr:col>4</xdr:col>
      <xdr:colOff>514800</xdr:colOff>
      <xdr:row>2</xdr:row>
      <xdr:rowOff>4573440</xdr:rowOff>
    </xdr:to>
    <xdr:sp macro="" textlink="">
      <xdr:nvSpPr>
        <xdr:cNvPr id="13" name="Freihandform 8_2"/>
        <xdr:cNvSpPr/>
      </xdr:nvSpPr>
      <xdr:spPr>
        <a:xfrm>
          <a:off x="3098520" y="4606200"/>
          <a:ext cx="593640" cy="317520"/>
        </a:xfrm>
        <a:custGeom>
          <a:avLst/>
          <a:gdLst/>
          <a:ahLst/>
          <a:cxnLst/>
          <a:rect l="l" t="t" r="r" b="b"/>
          <a:pathLst>
            <a:path w="2890" h="1496">
              <a:moveTo>
                <a:pt x="249" y="0"/>
              </a:moveTo>
              <a:lnTo>
                <a:pt x="249" y="0"/>
              </a:lnTo>
              <a:cubicBezTo>
                <a:pt x="205" y="0"/>
                <a:pt x="162" y="12"/>
                <a:pt x="125" y="33"/>
              </a:cubicBezTo>
              <a:cubicBezTo>
                <a:pt x="87" y="55"/>
                <a:pt x="55" y="87"/>
                <a:pt x="33" y="125"/>
              </a:cubicBezTo>
              <a:cubicBezTo>
                <a:pt x="12" y="162"/>
                <a:pt x="0" y="205"/>
                <a:pt x="0" y="249"/>
              </a:cubicBezTo>
              <a:lnTo>
                <a:pt x="0" y="1245"/>
              </a:lnTo>
              <a:lnTo>
                <a:pt x="0" y="1246"/>
              </a:lnTo>
              <a:cubicBezTo>
                <a:pt x="0" y="1290"/>
                <a:pt x="12" y="1333"/>
                <a:pt x="33" y="1370"/>
              </a:cubicBezTo>
              <a:cubicBezTo>
                <a:pt x="55" y="1408"/>
                <a:pt x="87" y="1440"/>
                <a:pt x="125" y="1462"/>
              </a:cubicBezTo>
              <a:cubicBezTo>
                <a:pt x="162" y="1483"/>
                <a:pt x="205" y="1495"/>
                <a:pt x="249" y="1495"/>
              </a:cubicBezTo>
              <a:lnTo>
                <a:pt x="2639" y="1495"/>
              </a:lnTo>
              <a:lnTo>
                <a:pt x="2640" y="1495"/>
              </a:lnTo>
              <a:cubicBezTo>
                <a:pt x="2684" y="1495"/>
                <a:pt x="2727" y="1483"/>
                <a:pt x="2764" y="1462"/>
              </a:cubicBezTo>
              <a:cubicBezTo>
                <a:pt x="2802" y="1440"/>
                <a:pt x="2834" y="1408"/>
                <a:pt x="2856" y="1370"/>
              </a:cubicBezTo>
              <a:cubicBezTo>
                <a:pt x="2877" y="1333"/>
                <a:pt x="2889" y="1290"/>
                <a:pt x="2889" y="1246"/>
              </a:cubicBezTo>
              <a:lnTo>
                <a:pt x="2889" y="249"/>
              </a:lnTo>
              <a:lnTo>
                <a:pt x="2889" y="249"/>
              </a:lnTo>
              <a:lnTo>
                <a:pt x="2889" y="249"/>
              </a:lnTo>
              <a:cubicBezTo>
                <a:pt x="2889" y="205"/>
                <a:pt x="2877" y="162"/>
                <a:pt x="2856" y="125"/>
              </a:cubicBezTo>
              <a:cubicBezTo>
                <a:pt x="2834" y="87"/>
                <a:pt x="2802" y="55"/>
                <a:pt x="2764" y="33"/>
              </a:cubicBezTo>
              <a:cubicBezTo>
                <a:pt x="2727" y="12"/>
                <a:pt x="2684" y="0"/>
                <a:pt x="2640" y="0"/>
              </a:cubicBezTo>
              <a:lnTo>
                <a:pt x="249" y="0"/>
              </a:lnTo>
            </a:path>
          </a:pathLst>
        </a:custGeom>
        <a:noFill/>
        <a:ln w="72000">
          <a:solidFill>
            <a:srgbClr val="3465A4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453240</xdr:colOff>
      <xdr:row>2</xdr:row>
      <xdr:rowOff>4527720</xdr:rowOff>
    </xdr:from>
    <xdr:to>
      <xdr:col>9</xdr:col>
      <xdr:colOff>360360</xdr:colOff>
      <xdr:row>7</xdr:row>
      <xdr:rowOff>89900</xdr:rowOff>
    </xdr:to>
    <xdr:sp macro="" textlink="">
      <xdr:nvSpPr>
        <xdr:cNvPr id="14" name="Gerade Verbindung 6_0"/>
        <xdr:cNvSpPr/>
      </xdr:nvSpPr>
      <xdr:spPr>
        <a:xfrm flipH="1" flipV="1">
          <a:off x="3630600" y="4878000"/>
          <a:ext cx="3966840" cy="1815840"/>
        </a:xfrm>
        <a:prstGeom prst="line">
          <a:avLst/>
        </a:prstGeom>
        <a:ln w="72000">
          <a:solidFill>
            <a:srgbClr val="3465A4"/>
          </a:solidFill>
          <a:round/>
          <a:headEnd type="triangl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1"/>
  <sheetViews>
    <sheetView topLeftCell="A17" zoomScale="75" zoomScaleNormal="75" workbookViewId="0">
      <selection activeCell="K20" sqref="K20"/>
    </sheetView>
  </sheetViews>
  <sheetFormatPr baseColWidth="10" defaultColWidth="12.5703125" defaultRowHeight="15" x14ac:dyDescent="0.25"/>
  <cols>
    <col min="1" max="2" width="4.140625" style="15" customWidth="1"/>
    <col min="3" max="3" width="20.42578125" style="16" customWidth="1"/>
    <col min="4" max="4" width="11.42578125" style="16" hidden="1" customWidth="1"/>
    <col min="5" max="5" width="13.28515625" style="16" customWidth="1"/>
    <col min="6" max="6" width="8.28515625" style="16" customWidth="1"/>
    <col min="7" max="7" width="5.28515625" style="17" customWidth="1"/>
    <col min="8" max="8" width="6.140625" style="16" customWidth="1"/>
    <col min="9" max="9" width="7.85546875" style="16" customWidth="1"/>
    <col min="10" max="11" width="8.7109375" style="16" customWidth="1"/>
    <col min="12" max="12" width="12" style="16" customWidth="1"/>
    <col min="13" max="13" width="9.7109375" style="16" customWidth="1"/>
    <col min="14" max="14" width="7.42578125" style="18" customWidth="1"/>
    <col min="15" max="15" width="22.7109375" style="16" customWidth="1"/>
    <col min="16" max="16" width="6.7109375" style="16" customWidth="1"/>
    <col min="17" max="18" width="8.140625" style="16" customWidth="1"/>
    <col min="19" max="19" width="11.85546875" style="16" customWidth="1"/>
    <col min="20" max="20" width="8.28515625" style="16" customWidth="1"/>
    <col min="21" max="21" width="8.7109375" style="16" customWidth="1"/>
    <col min="22" max="1023" width="12.42578125" style="16"/>
    <col min="1024" max="1024" width="11.5703125" customWidth="1"/>
  </cols>
  <sheetData>
    <row r="1" spans="1:1024" s="20" customFormat="1" ht="15.75" customHeight="1" x14ac:dyDescent="0.25">
      <c r="A1" s="14" t="s">
        <v>0</v>
      </c>
      <c r="B1" s="13" t="s">
        <v>1</v>
      </c>
      <c r="C1" s="14" t="s">
        <v>2</v>
      </c>
      <c r="D1" s="14"/>
      <c r="E1" s="14" t="s">
        <v>3</v>
      </c>
      <c r="F1" s="14" t="s">
        <v>4</v>
      </c>
      <c r="G1" s="14" t="s">
        <v>5</v>
      </c>
      <c r="H1" s="14" t="s">
        <v>6</v>
      </c>
      <c r="I1" s="12" t="s">
        <v>7</v>
      </c>
      <c r="J1" s="12"/>
      <c r="K1" s="19" t="s">
        <v>8</v>
      </c>
      <c r="L1" s="11" t="s">
        <v>9</v>
      </c>
      <c r="M1" s="11" t="s">
        <v>10</v>
      </c>
      <c r="N1" s="11" t="s">
        <v>11</v>
      </c>
      <c r="O1" s="14" t="s">
        <v>12</v>
      </c>
      <c r="P1" s="10" t="s">
        <v>13</v>
      </c>
      <c r="Q1" s="14" t="s">
        <v>14</v>
      </c>
      <c r="R1" s="14"/>
      <c r="S1" s="14"/>
      <c r="T1" s="14"/>
      <c r="U1" s="14"/>
      <c r="AMJ1"/>
    </row>
    <row r="2" spans="1:1024" s="24" customFormat="1" ht="15.75" x14ac:dyDescent="0.25">
      <c r="A2" s="14"/>
      <c r="B2" s="13"/>
      <c r="C2" s="14"/>
      <c r="D2" s="14"/>
      <c r="E2" s="14"/>
      <c r="F2" s="14"/>
      <c r="G2" s="14"/>
      <c r="H2" s="14"/>
      <c r="I2" s="19" t="s">
        <v>15</v>
      </c>
      <c r="J2" s="19" t="s">
        <v>16</v>
      </c>
      <c r="K2" s="19" t="s">
        <v>17</v>
      </c>
      <c r="L2" s="11"/>
      <c r="M2" s="11"/>
      <c r="N2" s="11"/>
      <c r="O2" s="14"/>
      <c r="P2" s="10"/>
      <c r="Q2" s="21" t="s">
        <v>18</v>
      </c>
      <c r="R2" s="21" t="s">
        <v>19</v>
      </c>
      <c r="S2" s="22" t="s">
        <v>20</v>
      </c>
      <c r="T2" s="23" t="s">
        <v>21</v>
      </c>
      <c r="U2" s="23" t="s">
        <v>16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AMJ2"/>
    </row>
    <row r="3" spans="1:1024" x14ac:dyDescent="0.25">
      <c r="A3" s="25" t="str">
        <f t="shared" ref="A3:A50" si="0">IF(L3&lt;&gt;0,RANK(L3,L$3:L$50,0),"")</f>
        <v/>
      </c>
      <c r="B3" s="25" t="str">
        <f t="shared" ref="B3:B50" si="1">IF(N3&lt;&gt;0,RANK(N3,N$3:N$50,0),"")</f>
        <v/>
      </c>
      <c r="C3" s="26" t="str">
        <f>Teilnehmer!B3</f>
        <v>Belz Thomas</v>
      </c>
      <c r="D3" s="27"/>
      <c r="E3" s="28"/>
      <c r="F3" s="28"/>
      <c r="G3" s="29"/>
      <c r="H3" s="28"/>
      <c r="I3" s="30"/>
      <c r="J3" s="30"/>
      <c r="K3" s="31"/>
      <c r="L3" s="32">
        <f t="shared" ref="L3:L50" si="2">IF(AND(I3&lt;&gt;"",J3&lt;&gt;""),(I3)+(J3/H3*100)+10000,IF(K3&lt;&gt;"",K3+1000,0))</f>
        <v>0</v>
      </c>
      <c r="M3" s="33">
        <f>IF(AND(A3&lt;&gt;"",L3&gt;0),VLOOKUP(P3,Bewertung!A$3:B$50,2,FALSE()),0)</f>
        <v>0</v>
      </c>
      <c r="N3" s="34">
        <f>IF(AND(L2-L3&gt;0,L3-L4,I3&lt;&gt;""),Bewertung!C47+M3,M3)</f>
        <v>0</v>
      </c>
      <c r="O3" s="28"/>
      <c r="P3" s="35" t="str">
        <f t="shared" ref="P3:P50" si="3">IF(L3&gt;0,COUNT((L3&amp;"")/FREQUENCY(IF(L$3:L$50&gt;=L3,L$3:L$50),L:L)),"")</f>
        <v/>
      </c>
      <c r="Q3" s="36"/>
      <c r="R3" s="36"/>
      <c r="S3" s="37">
        <f t="shared" ref="S3:S50" si="4">R3-Q3</f>
        <v>0</v>
      </c>
      <c r="T3" s="38">
        <f t="shared" ref="T3:T50" si="5">S3*24</f>
        <v>0</v>
      </c>
      <c r="U3" s="39" t="str">
        <f t="shared" ref="U3:U50" si="6">IF(T3&gt;0,I3/T3,"")</f>
        <v/>
      </c>
    </row>
    <row r="4" spans="1:1024" x14ac:dyDescent="0.25">
      <c r="A4" s="25" t="str">
        <f t="shared" si="0"/>
        <v/>
      </c>
      <c r="B4" s="25" t="str">
        <f t="shared" si="1"/>
        <v/>
      </c>
      <c r="C4" s="26" t="str">
        <f>Teilnehmer!B4</f>
        <v>Beuke Lena</v>
      </c>
      <c r="D4" s="26"/>
      <c r="E4" s="28"/>
      <c r="F4" s="28"/>
      <c r="G4" s="29"/>
      <c r="H4" s="28"/>
      <c r="I4" s="30"/>
      <c r="J4" s="30"/>
      <c r="K4" s="31"/>
      <c r="L4" s="32">
        <f t="shared" si="2"/>
        <v>0</v>
      </c>
      <c r="M4" s="33">
        <f>IF(AND(A4&lt;&gt;"",L4&gt;0),VLOOKUP(P4,Bewertung!A$3:B$50,2,FALSE()),0)</f>
        <v>0</v>
      </c>
      <c r="N4" s="34">
        <f>IF(AND(L3-L4&gt;0,L4-L5,I4&lt;&gt;""),Bewertung!C37+M4,M4)</f>
        <v>0</v>
      </c>
      <c r="O4" s="28"/>
      <c r="P4" s="35" t="str">
        <f t="shared" si="3"/>
        <v/>
      </c>
      <c r="Q4" s="36"/>
      <c r="R4" s="36"/>
      <c r="S4" s="37">
        <f t="shared" si="4"/>
        <v>0</v>
      </c>
      <c r="T4" s="38">
        <f t="shared" si="5"/>
        <v>0</v>
      </c>
      <c r="U4" s="39" t="str">
        <f t="shared" si="6"/>
        <v/>
      </c>
    </row>
    <row r="5" spans="1:1024" x14ac:dyDescent="0.25">
      <c r="A5" s="25" t="str">
        <f t="shared" si="0"/>
        <v/>
      </c>
      <c r="B5" s="25" t="str">
        <f t="shared" si="1"/>
        <v/>
      </c>
      <c r="C5" s="26" t="str">
        <f>Teilnehmer!B5</f>
        <v>Böni Peter</v>
      </c>
      <c r="D5" s="26"/>
      <c r="E5" s="40"/>
      <c r="F5" s="40"/>
      <c r="G5" s="41"/>
      <c r="H5" s="40"/>
      <c r="I5" s="30"/>
      <c r="J5" s="30"/>
      <c r="K5" s="28"/>
      <c r="L5" s="32">
        <f t="shared" si="2"/>
        <v>0</v>
      </c>
      <c r="M5" s="33">
        <f>IF(AND(A5&lt;&gt;"",L5&gt;0),VLOOKUP(P5,Bewertung!A$3:B$50,2,FALSE()),0)</f>
        <v>0</v>
      </c>
      <c r="N5" s="34">
        <f>IF(AND(L4-L5&gt;0,L5-L6,I5&lt;&gt;""),Bewertung!C70+M5,M5)</f>
        <v>0</v>
      </c>
      <c r="O5" s="28"/>
      <c r="P5" s="35" t="str">
        <f t="shared" si="3"/>
        <v/>
      </c>
      <c r="Q5" s="36"/>
      <c r="R5" s="36"/>
      <c r="S5" s="37">
        <f t="shared" si="4"/>
        <v>0</v>
      </c>
      <c r="T5" s="38">
        <f t="shared" si="5"/>
        <v>0</v>
      </c>
      <c r="U5" s="39" t="str">
        <f t="shared" si="6"/>
        <v/>
      </c>
    </row>
    <row r="6" spans="1:1024" x14ac:dyDescent="0.25">
      <c r="A6" s="25" t="str">
        <f t="shared" si="0"/>
        <v/>
      </c>
      <c r="B6" s="25" t="str">
        <f t="shared" si="1"/>
        <v/>
      </c>
      <c r="C6" s="26" t="str">
        <f>Teilnehmer!B6</f>
        <v>Cooper Harry</v>
      </c>
      <c r="D6" s="26"/>
      <c r="E6" s="42"/>
      <c r="F6" s="28"/>
      <c r="G6" s="29"/>
      <c r="H6" s="28"/>
      <c r="I6" s="30"/>
      <c r="J6" s="30"/>
      <c r="K6" s="28"/>
      <c r="L6" s="32">
        <f t="shared" si="2"/>
        <v>0</v>
      </c>
      <c r="M6" s="33">
        <f>IF(AND(A6&lt;&gt;"",L6&gt;0),VLOOKUP(P6,Bewertung!A$3:B$50,2,FALSE()),0)</f>
        <v>0</v>
      </c>
      <c r="N6" s="34">
        <f>IF(AND(L5-L6&gt;0,L6-L7,I6&lt;&gt;""),Bewertung!C67+M6,M6)</f>
        <v>0</v>
      </c>
      <c r="O6" s="28"/>
      <c r="P6" s="35" t="str">
        <f t="shared" si="3"/>
        <v/>
      </c>
      <c r="Q6" s="36"/>
      <c r="R6" s="36"/>
      <c r="S6" s="37">
        <f t="shared" si="4"/>
        <v>0</v>
      </c>
      <c r="T6" s="38">
        <f t="shared" si="5"/>
        <v>0</v>
      </c>
      <c r="U6" s="39" t="str">
        <f t="shared" si="6"/>
        <v/>
      </c>
    </row>
    <row r="7" spans="1:1024" x14ac:dyDescent="0.25">
      <c r="A7" s="25" t="str">
        <f t="shared" si="0"/>
        <v/>
      </c>
      <c r="B7" s="25" t="str">
        <f t="shared" si="1"/>
        <v/>
      </c>
      <c r="C7" s="26" t="str">
        <f>Teilnehmer!B7</f>
        <v>Dosch Flurin</v>
      </c>
      <c r="D7" s="26"/>
      <c r="E7" s="42"/>
      <c r="F7" s="28"/>
      <c r="G7" s="29"/>
      <c r="H7" s="28"/>
      <c r="I7" s="30"/>
      <c r="J7" s="30"/>
      <c r="K7" s="28"/>
      <c r="L7" s="32">
        <f t="shared" si="2"/>
        <v>0</v>
      </c>
      <c r="M7" s="33">
        <f>IF(AND(A7&lt;&gt;"",L7&gt;0),VLOOKUP(P7,Bewertung!A$3:B$50,2,FALSE()),0)</f>
        <v>0</v>
      </c>
      <c r="N7" s="34">
        <f>IF(AND(L6-L7&gt;0,L7-L8,I7&lt;&gt;""),Bewertung!C73+M7,M7)</f>
        <v>0</v>
      </c>
      <c r="O7" s="28"/>
      <c r="P7" s="35" t="str">
        <f t="shared" si="3"/>
        <v/>
      </c>
      <c r="Q7" s="36"/>
      <c r="R7" s="36"/>
      <c r="S7" s="37">
        <f t="shared" si="4"/>
        <v>0</v>
      </c>
      <c r="T7" s="38">
        <f t="shared" si="5"/>
        <v>0</v>
      </c>
      <c r="U7" s="39" t="str">
        <f t="shared" si="6"/>
        <v/>
      </c>
    </row>
    <row r="8" spans="1:1024" x14ac:dyDescent="0.25">
      <c r="A8" s="25" t="str">
        <f t="shared" si="0"/>
        <v/>
      </c>
      <c r="B8" s="25" t="str">
        <f t="shared" si="1"/>
        <v/>
      </c>
      <c r="C8" s="26" t="str">
        <f>Teilnehmer!B8</f>
        <v>Eichholzer Andreas</v>
      </c>
      <c r="D8" s="27"/>
      <c r="E8" s="40"/>
      <c r="F8" s="40"/>
      <c r="G8" s="41"/>
      <c r="H8" s="40"/>
      <c r="I8" s="30"/>
      <c r="J8" s="30"/>
      <c r="K8" s="28"/>
      <c r="L8" s="32">
        <f t="shared" si="2"/>
        <v>0</v>
      </c>
      <c r="M8" s="33">
        <f>IF(AND(A8&lt;&gt;"",L8&gt;0),VLOOKUP(P8,Bewertung!A$3:B$50,2,FALSE()),0)</f>
        <v>0</v>
      </c>
      <c r="N8" s="34">
        <f>IF(AND(L7-L8&gt;0,L8-L9,I8&lt;&gt;""),Bewertung!C59+M8,M8)</f>
        <v>0</v>
      </c>
      <c r="O8" s="28"/>
      <c r="P8" s="35" t="str">
        <f t="shared" si="3"/>
        <v/>
      </c>
      <c r="Q8" s="36"/>
      <c r="R8" s="36"/>
      <c r="S8" s="37">
        <f t="shared" si="4"/>
        <v>0</v>
      </c>
      <c r="T8" s="38">
        <f t="shared" si="5"/>
        <v>0</v>
      </c>
      <c r="U8" s="39" t="str">
        <f t="shared" si="6"/>
        <v/>
      </c>
    </row>
    <row r="9" spans="1:1024" x14ac:dyDescent="0.25">
      <c r="A9" s="25" t="str">
        <f t="shared" si="0"/>
        <v/>
      </c>
      <c r="B9" s="25" t="str">
        <f t="shared" si="1"/>
        <v/>
      </c>
      <c r="C9" s="26" t="str">
        <f>Teilnehmer!B9</f>
        <v>Epper Martin</v>
      </c>
      <c r="D9" s="27"/>
      <c r="E9" s="40"/>
      <c r="F9" s="40"/>
      <c r="G9" s="41"/>
      <c r="H9" s="40"/>
      <c r="I9" s="30"/>
      <c r="J9" s="30"/>
      <c r="K9" s="28"/>
      <c r="L9" s="32">
        <f t="shared" si="2"/>
        <v>0</v>
      </c>
      <c r="M9" s="33">
        <f>IF(AND(A9&lt;&gt;"",L9&gt;0),VLOOKUP(P9,Bewertung!A$3:B$50,2,FALSE()),0)</f>
        <v>0</v>
      </c>
      <c r="N9" s="34">
        <f>IF(AND(L8-L9&gt;0,L9-L10,I9&lt;&gt;""),Bewertung!C39+M9,M9)</f>
        <v>0</v>
      </c>
      <c r="O9" s="28"/>
      <c r="P9" s="35" t="str">
        <f t="shared" si="3"/>
        <v/>
      </c>
      <c r="Q9" s="36"/>
      <c r="R9" s="36"/>
      <c r="S9" s="37">
        <f t="shared" si="4"/>
        <v>0</v>
      </c>
      <c r="T9" s="38">
        <f t="shared" si="5"/>
        <v>0</v>
      </c>
      <c r="U9" s="39" t="str">
        <f t="shared" si="6"/>
        <v/>
      </c>
    </row>
    <row r="10" spans="1:1024" x14ac:dyDescent="0.25">
      <c r="A10" s="25" t="str">
        <f t="shared" si="0"/>
        <v/>
      </c>
      <c r="B10" s="25" t="str">
        <f t="shared" si="1"/>
        <v/>
      </c>
      <c r="C10" s="26" t="str">
        <f>Teilnehmer!B10</f>
        <v>Erb Heinz</v>
      </c>
      <c r="D10" s="27"/>
      <c r="E10" s="40"/>
      <c r="F10" s="40"/>
      <c r="G10" s="41"/>
      <c r="H10" s="40"/>
      <c r="I10" s="30"/>
      <c r="J10" s="30"/>
      <c r="K10" s="28"/>
      <c r="L10" s="32">
        <f t="shared" si="2"/>
        <v>0</v>
      </c>
      <c r="M10" s="33">
        <f>IF(AND(A10&lt;&gt;"",L10&gt;0),VLOOKUP(P10,Bewertung!A$3:B$50,2,FALSE()),0)</f>
        <v>0</v>
      </c>
      <c r="N10" s="34">
        <f>IF(AND(L9-L10&gt;0,L10-L11,I10&lt;&gt;""),Bewertung!C38+M10,M10)</f>
        <v>0</v>
      </c>
      <c r="O10" s="28"/>
      <c r="P10" s="35" t="str">
        <f t="shared" si="3"/>
        <v/>
      </c>
      <c r="Q10" s="36"/>
      <c r="R10" s="36"/>
      <c r="S10" s="37">
        <f t="shared" si="4"/>
        <v>0</v>
      </c>
      <c r="T10" s="38">
        <f t="shared" si="5"/>
        <v>0</v>
      </c>
      <c r="U10" s="39" t="str">
        <f t="shared" si="6"/>
        <v/>
      </c>
    </row>
    <row r="11" spans="1:1024" x14ac:dyDescent="0.25">
      <c r="A11" s="25" t="str">
        <f t="shared" si="0"/>
        <v/>
      </c>
      <c r="B11" s="25" t="str">
        <f t="shared" si="1"/>
        <v/>
      </c>
      <c r="C11" s="26" t="str">
        <f>Teilnehmer!B11</f>
        <v>Farine Olivier</v>
      </c>
      <c r="D11" s="26"/>
      <c r="E11" s="42"/>
      <c r="F11" s="42"/>
      <c r="G11" s="43"/>
      <c r="H11" s="42"/>
      <c r="I11" s="30"/>
      <c r="J11" s="30"/>
      <c r="K11" s="28"/>
      <c r="L11" s="32">
        <f t="shared" si="2"/>
        <v>0</v>
      </c>
      <c r="M11" s="33">
        <f>IF(AND(A11&lt;&gt;"",L11&gt;0),VLOOKUP(P11,Bewertung!A$3:B$50,2,FALSE()),0)</f>
        <v>0</v>
      </c>
      <c r="N11" s="34">
        <f>IF(AND(L10-L11&gt;0,L11-L12,I11&lt;&gt;""),Bewertung!C66+M11,M11)</f>
        <v>0</v>
      </c>
      <c r="O11" s="28"/>
      <c r="P11" s="35" t="str">
        <f t="shared" si="3"/>
        <v/>
      </c>
      <c r="Q11" s="36"/>
      <c r="R11" s="36"/>
      <c r="S11" s="37">
        <f t="shared" si="4"/>
        <v>0</v>
      </c>
      <c r="T11" s="38">
        <f t="shared" si="5"/>
        <v>0</v>
      </c>
      <c r="U11" s="39" t="str">
        <f t="shared" si="6"/>
        <v/>
      </c>
    </row>
    <row r="12" spans="1:1024" x14ac:dyDescent="0.25">
      <c r="A12" s="25" t="str">
        <f t="shared" si="0"/>
        <v/>
      </c>
      <c r="B12" s="25" t="str">
        <f t="shared" si="1"/>
        <v/>
      </c>
      <c r="C12" s="26" t="str">
        <f>Teilnehmer!B12</f>
        <v>Frischknecht Lukas</v>
      </c>
      <c r="D12" s="26"/>
      <c r="E12" s="42"/>
      <c r="F12" s="42"/>
      <c r="G12" s="43"/>
      <c r="H12" s="42"/>
      <c r="I12" s="30"/>
      <c r="J12" s="30"/>
      <c r="K12" s="28"/>
      <c r="L12" s="32">
        <f t="shared" si="2"/>
        <v>0</v>
      </c>
      <c r="M12" s="33">
        <f>IF(AND(A12&lt;&gt;"",L12&gt;0),VLOOKUP(P12,Bewertung!A$3:B$50,2,FALSE()),0)</f>
        <v>0</v>
      </c>
      <c r="N12" s="34">
        <f>IF(AND(L11-L12&gt;0,L12-L13,I12&lt;&gt;""),Bewertung!C74+M12,M12)</f>
        <v>0</v>
      </c>
      <c r="O12" s="28"/>
      <c r="P12" s="35" t="str">
        <f t="shared" si="3"/>
        <v/>
      </c>
      <c r="Q12" s="36"/>
      <c r="R12" s="36"/>
      <c r="S12" s="37">
        <f t="shared" si="4"/>
        <v>0</v>
      </c>
      <c r="T12" s="38">
        <f t="shared" si="5"/>
        <v>0</v>
      </c>
      <c r="U12" s="39" t="str">
        <f t="shared" si="6"/>
        <v/>
      </c>
    </row>
    <row r="13" spans="1:1024" x14ac:dyDescent="0.25">
      <c r="A13" s="25" t="str">
        <f t="shared" si="0"/>
        <v/>
      </c>
      <c r="B13" s="25" t="str">
        <f t="shared" si="1"/>
        <v/>
      </c>
      <c r="C13" s="26" t="str">
        <f>Teilnehmer!B13</f>
        <v>Furrer Christian</v>
      </c>
      <c r="D13" s="26"/>
      <c r="E13" s="28"/>
      <c r="F13" s="28"/>
      <c r="G13" s="29"/>
      <c r="H13" s="28"/>
      <c r="I13" s="30"/>
      <c r="J13" s="30"/>
      <c r="K13" s="28"/>
      <c r="L13" s="32">
        <f t="shared" si="2"/>
        <v>0</v>
      </c>
      <c r="M13" s="33">
        <f>IF(AND(A13&lt;&gt;"",L13&gt;0),VLOOKUP(P13,Bewertung!A$3:B$50,2,FALSE()),0)</f>
        <v>0</v>
      </c>
      <c r="N13" s="34">
        <f>IF(AND(L12-L13&gt;0,L13-L14,I13&lt;&gt;""),Bewertung!C31+M13,M13)</f>
        <v>0</v>
      </c>
      <c r="O13" s="28"/>
      <c r="P13" s="35" t="str">
        <f t="shared" si="3"/>
        <v/>
      </c>
      <c r="Q13" s="36"/>
      <c r="R13" s="36"/>
      <c r="S13" s="37">
        <f t="shared" si="4"/>
        <v>0</v>
      </c>
      <c r="T13" s="38">
        <f t="shared" si="5"/>
        <v>0</v>
      </c>
      <c r="U13" s="39" t="str">
        <f t="shared" si="6"/>
        <v/>
      </c>
    </row>
    <row r="14" spans="1:1024" x14ac:dyDescent="0.25">
      <c r="A14" s="25" t="str">
        <f t="shared" si="0"/>
        <v/>
      </c>
      <c r="B14" s="25" t="str">
        <f t="shared" si="1"/>
        <v/>
      </c>
      <c r="C14" s="26" t="str">
        <f>Teilnehmer!B14</f>
        <v>Gysin Ruedi</v>
      </c>
      <c r="D14" s="27"/>
      <c r="E14" s="28"/>
      <c r="F14" s="28"/>
      <c r="G14" s="29"/>
      <c r="H14" s="28"/>
      <c r="I14" s="30"/>
      <c r="J14" s="30"/>
      <c r="K14" s="28"/>
      <c r="L14" s="32">
        <f t="shared" si="2"/>
        <v>0</v>
      </c>
      <c r="M14" s="33">
        <f>IF(AND(A14&lt;&gt;"",L14&gt;0),VLOOKUP(P14,Bewertung!A$3:B$50,2,FALSE()),0)</f>
        <v>0</v>
      </c>
      <c r="N14" s="34">
        <f>IF(AND(L13-L14&gt;0,L14-L15,I14&lt;&gt;""),Bewertung!C33+M14,M14)</f>
        <v>0</v>
      </c>
      <c r="O14" s="28"/>
      <c r="P14" s="35" t="str">
        <f t="shared" si="3"/>
        <v/>
      </c>
      <c r="Q14" s="36"/>
      <c r="R14" s="36"/>
      <c r="S14" s="37">
        <f t="shared" si="4"/>
        <v>0</v>
      </c>
      <c r="T14" s="38">
        <f t="shared" si="5"/>
        <v>0</v>
      </c>
      <c r="U14" s="39" t="str">
        <f t="shared" si="6"/>
        <v/>
      </c>
    </row>
    <row r="15" spans="1:1024" x14ac:dyDescent="0.25">
      <c r="A15" s="25" t="str">
        <f t="shared" si="0"/>
        <v/>
      </c>
      <c r="B15" s="25" t="str">
        <f t="shared" si="1"/>
        <v/>
      </c>
      <c r="C15" s="26" t="str">
        <f>Teilnehmer!B15</f>
        <v>Hirlinger Andreas</v>
      </c>
      <c r="D15" s="27"/>
      <c r="E15" s="28"/>
      <c r="F15" s="28"/>
      <c r="G15" s="29"/>
      <c r="H15" s="28"/>
      <c r="I15" s="30"/>
      <c r="J15" s="30"/>
      <c r="K15" s="28"/>
      <c r="L15" s="32">
        <f t="shared" si="2"/>
        <v>0</v>
      </c>
      <c r="M15" s="33">
        <f>IF(AND(A15&lt;&gt;"",L15&gt;0),VLOOKUP(P15,Bewertung!A$3:B$50,2,FALSE()),0)</f>
        <v>0</v>
      </c>
      <c r="N15" s="34">
        <f>IF(AND(L14-L15&gt;0,L15-L16,I15&lt;&gt;""),Bewertung!C46+M15,M15)</f>
        <v>0</v>
      </c>
      <c r="O15" s="28"/>
      <c r="P15" s="35" t="str">
        <f t="shared" si="3"/>
        <v/>
      </c>
      <c r="Q15" s="36"/>
      <c r="R15" s="36"/>
      <c r="S15" s="37">
        <f t="shared" si="4"/>
        <v>0</v>
      </c>
      <c r="T15" s="38">
        <f t="shared" si="5"/>
        <v>0</v>
      </c>
      <c r="U15" s="39" t="str">
        <f t="shared" si="6"/>
        <v/>
      </c>
    </row>
    <row r="16" spans="1:1024" x14ac:dyDescent="0.25">
      <c r="A16" s="25" t="str">
        <f t="shared" si="0"/>
        <v/>
      </c>
      <c r="B16" s="25" t="str">
        <f t="shared" si="1"/>
        <v/>
      </c>
      <c r="C16" s="26" t="str">
        <f>Teilnehmer!B16</f>
        <v>Hürlimann Armin</v>
      </c>
      <c r="D16" s="27"/>
      <c r="E16" s="28"/>
      <c r="F16" s="28"/>
      <c r="G16" s="29"/>
      <c r="H16" s="28"/>
      <c r="I16" s="30"/>
      <c r="J16" s="30"/>
      <c r="K16" s="28"/>
      <c r="L16" s="32">
        <f t="shared" si="2"/>
        <v>0</v>
      </c>
      <c r="M16" s="33">
        <f>IF(AND(A16&lt;&gt;"",L16&gt;0),VLOOKUP(P16,Bewertung!A$3:B$50,2,FALSE()),0)</f>
        <v>0</v>
      </c>
      <c r="N16" s="34">
        <f>IF(AND(L15-L16&gt;0,L16-L17,I16&lt;&gt;""),Bewertung!C44+M16,M16)</f>
        <v>0</v>
      </c>
      <c r="O16" s="28"/>
      <c r="P16" s="35" t="str">
        <f t="shared" si="3"/>
        <v/>
      </c>
      <c r="Q16" s="36"/>
      <c r="R16" s="36"/>
      <c r="S16" s="37">
        <f t="shared" si="4"/>
        <v>0</v>
      </c>
      <c r="T16" s="38">
        <f t="shared" si="5"/>
        <v>0</v>
      </c>
      <c r="U16" s="39" t="str">
        <f t="shared" si="6"/>
        <v/>
      </c>
    </row>
    <row r="17" spans="1:21" x14ac:dyDescent="0.25">
      <c r="A17" s="25" t="str">
        <f t="shared" si="0"/>
        <v/>
      </c>
      <c r="B17" s="25" t="str">
        <f t="shared" si="1"/>
        <v/>
      </c>
      <c r="C17" s="26" t="str">
        <f>Teilnehmer!B17</f>
        <v>Hürlimann Roland</v>
      </c>
      <c r="D17" s="27"/>
      <c r="E17" s="28"/>
      <c r="F17" s="28"/>
      <c r="G17" s="28"/>
      <c r="H17" s="28"/>
      <c r="I17" s="30"/>
      <c r="J17" s="30"/>
      <c r="K17" s="28"/>
      <c r="L17" s="32">
        <f t="shared" si="2"/>
        <v>0</v>
      </c>
      <c r="M17" s="33">
        <f>IF(AND(A17&lt;&gt;"",L17&gt;0),VLOOKUP(P17,Bewertung!A$3:B$50,2,FALSE()),0)</f>
        <v>0</v>
      </c>
      <c r="N17" s="34">
        <f>IF(AND(L16-L17&gt;0,L17-L18,I17&lt;&gt;""),Bewertung!C55+M17,M17)</f>
        <v>0</v>
      </c>
      <c r="O17" s="28"/>
      <c r="P17" s="35" t="str">
        <f t="shared" si="3"/>
        <v/>
      </c>
      <c r="Q17" s="36"/>
      <c r="R17" s="36"/>
      <c r="S17" s="37">
        <f t="shared" si="4"/>
        <v>0</v>
      </c>
      <c r="T17" s="38">
        <f t="shared" si="5"/>
        <v>0</v>
      </c>
      <c r="U17" s="39" t="str">
        <f t="shared" si="6"/>
        <v/>
      </c>
    </row>
    <row r="18" spans="1:21" x14ac:dyDescent="0.25">
      <c r="A18" s="25" t="str">
        <f t="shared" si="0"/>
        <v/>
      </c>
      <c r="B18" s="25" t="str">
        <f t="shared" si="1"/>
        <v/>
      </c>
      <c r="C18" s="26" t="str">
        <f>Teilnehmer!B18</f>
        <v>Isler Urs</v>
      </c>
      <c r="D18" s="27"/>
      <c r="E18" s="28"/>
      <c r="F18" s="28"/>
      <c r="G18" s="29"/>
      <c r="H18" s="28"/>
      <c r="I18" s="30"/>
      <c r="J18" s="30"/>
      <c r="K18" s="28"/>
      <c r="L18" s="32">
        <f t="shared" si="2"/>
        <v>0</v>
      </c>
      <c r="M18" s="33">
        <f>IF(AND(A18&lt;&gt;"",L18&gt;0),VLOOKUP(P18,Bewertung!A$3:B$50,2,FALSE()),0)</f>
        <v>0</v>
      </c>
      <c r="N18" s="34">
        <f>IF(AND(L17-L18&gt;0,L18-L19,I18&lt;&gt;""),Bewertung!C57+M18,M18)</f>
        <v>0</v>
      </c>
      <c r="O18" s="28"/>
      <c r="P18" s="35" t="str">
        <f t="shared" si="3"/>
        <v/>
      </c>
      <c r="Q18" s="36"/>
      <c r="R18" s="36"/>
      <c r="S18" s="37">
        <f t="shared" si="4"/>
        <v>0</v>
      </c>
      <c r="T18" s="38">
        <f t="shared" si="5"/>
        <v>0</v>
      </c>
      <c r="U18" s="39" t="str">
        <f t="shared" si="6"/>
        <v/>
      </c>
    </row>
    <row r="19" spans="1:21" x14ac:dyDescent="0.25">
      <c r="A19" s="25" t="str">
        <f t="shared" si="0"/>
        <v/>
      </c>
      <c r="B19" s="25" t="str">
        <f t="shared" si="1"/>
        <v/>
      </c>
      <c r="C19" s="26" t="str">
        <f>Teilnehmer!B19</f>
        <v>Jägli Nico</v>
      </c>
      <c r="D19" s="27"/>
      <c r="E19" s="28"/>
      <c r="F19" s="28"/>
      <c r="G19" s="29"/>
      <c r="H19" s="28"/>
      <c r="I19" s="30"/>
      <c r="J19" s="30"/>
      <c r="K19" s="28"/>
      <c r="L19" s="32">
        <f t="shared" si="2"/>
        <v>0</v>
      </c>
      <c r="M19" s="33">
        <f>IF(AND(A19&lt;&gt;"",L19&gt;0),VLOOKUP(P19,Bewertung!A$3:B$50,2,FALSE()),0)</f>
        <v>0</v>
      </c>
      <c r="N19" s="34">
        <f>IF(AND(L18-L19&gt;0,L19-L20,I19&lt;&gt;""),Bewertung!C58+M19,M19)</f>
        <v>0</v>
      </c>
      <c r="O19" s="28"/>
      <c r="P19" s="35" t="str">
        <f t="shared" si="3"/>
        <v/>
      </c>
      <c r="Q19" s="36"/>
      <c r="R19" s="36"/>
      <c r="S19" s="37">
        <f t="shared" si="4"/>
        <v>0</v>
      </c>
      <c r="T19" s="38">
        <f t="shared" si="5"/>
        <v>0</v>
      </c>
      <c r="U19" s="39" t="str">
        <f t="shared" si="6"/>
        <v/>
      </c>
    </row>
    <row r="20" spans="1:21" x14ac:dyDescent="0.25">
      <c r="A20" s="25" t="str">
        <f t="shared" si="0"/>
        <v/>
      </c>
      <c r="B20" s="25" t="str">
        <f t="shared" si="1"/>
        <v/>
      </c>
      <c r="C20" s="26" t="str">
        <f>Teilnehmer!B20</f>
        <v>Jud Martin</v>
      </c>
      <c r="D20" s="26"/>
      <c r="E20" s="28"/>
      <c r="F20" s="28"/>
      <c r="G20" s="29"/>
      <c r="H20" s="28"/>
      <c r="I20" s="30"/>
      <c r="J20" s="30"/>
      <c r="K20" s="28"/>
      <c r="L20" s="32">
        <f t="shared" si="2"/>
        <v>0</v>
      </c>
      <c r="M20" s="33">
        <f>IF(AND(A20&lt;&gt;"",L20&gt;0),VLOOKUP(P20,Bewertung!A$3:B$50,2,FALSE()),0)</f>
        <v>0</v>
      </c>
      <c r="N20" s="34">
        <f>IF(AND(L19-L20&gt;0,L20-L21,I20&lt;&gt;""),Bewertung!C42+M20,M20)</f>
        <v>0</v>
      </c>
      <c r="O20" s="28"/>
      <c r="P20" s="35" t="str">
        <f t="shared" si="3"/>
        <v/>
      </c>
      <c r="Q20" s="36"/>
      <c r="R20" s="36"/>
      <c r="S20" s="37">
        <f t="shared" si="4"/>
        <v>0</v>
      </c>
      <c r="T20" s="38">
        <f t="shared" si="5"/>
        <v>0</v>
      </c>
      <c r="U20" s="39" t="str">
        <f t="shared" si="6"/>
        <v/>
      </c>
    </row>
    <row r="21" spans="1:21" x14ac:dyDescent="0.25">
      <c r="A21" s="25" t="str">
        <f t="shared" si="0"/>
        <v/>
      </c>
      <c r="B21" s="25" t="str">
        <f t="shared" si="1"/>
        <v/>
      </c>
      <c r="C21" s="26" t="str">
        <f>Teilnehmer!B21</f>
        <v>Koachurovski Volodymyr</v>
      </c>
      <c r="D21" s="26"/>
      <c r="E21" s="28"/>
      <c r="F21" s="28"/>
      <c r="G21" s="29"/>
      <c r="H21" s="28"/>
      <c r="I21" s="30"/>
      <c r="J21" s="30"/>
      <c r="K21" s="28"/>
      <c r="L21" s="32">
        <f t="shared" si="2"/>
        <v>0</v>
      </c>
      <c r="M21" s="33">
        <f>IF(AND(A21&lt;&gt;"",L21&gt;0),VLOOKUP(P21,Bewertung!A$3:B$50,2,FALSE()),0)</f>
        <v>0</v>
      </c>
      <c r="N21" s="34">
        <f>IF(AND(L20-L21&gt;0,L21-L22,I21&lt;&gt;""),Bewertung!C64+M21,M21)</f>
        <v>0</v>
      </c>
      <c r="O21" s="28"/>
      <c r="P21" s="35" t="str">
        <f t="shared" si="3"/>
        <v/>
      </c>
      <c r="Q21" s="36"/>
      <c r="R21" s="36"/>
      <c r="S21" s="37">
        <f t="shared" si="4"/>
        <v>0</v>
      </c>
      <c r="T21" s="38">
        <f t="shared" si="5"/>
        <v>0</v>
      </c>
      <c r="U21" s="39" t="str">
        <f t="shared" si="6"/>
        <v/>
      </c>
    </row>
    <row r="22" spans="1:21" x14ac:dyDescent="0.25">
      <c r="A22" s="25" t="str">
        <f t="shared" si="0"/>
        <v/>
      </c>
      <c r="B22" s="25" t="str">
        <f t="shared" si="1"/>
        <v/>
      </c>
      <c r="C22" s="26" t="str">
        <f>Teilnehmer!B22</f>
        <v>Landert Beat</v>
      </c>
      <c r="D22" s="27"/>
      <c r="E22" s="28"/>
      <c r="F22" s="28"/>
      <c r="G22" s="29"/>
      <c r="H22" s="28"/>
      <c r="I22" s="30"/>
      <c r="J22" s="30"/>
      <c r="K22" s="28"/>
      <c r="L22" s="32">
        <f t="shared" si="2"/>
        <v>0</v>
      </c>
      <c r="M22" s="33">
        <f>IF(AND(A22&lt;&gt;"",L22&gt;0),VLOOKUP(P22,Bewertung!A$3:B$50,2,FALSE()),0)</f>
        <v>0</v>
      </c>
      <c r="N22" s="34">
        <f>IF(AND(L21-L22&gt;0,L22-L23,I22&lt;&gt;""),Bewertung!C34+M22,M22)</f>
        <v>0</v>
      </c>
      <c r="O22" s="28"/>
      <c r="P22" s="35" t="str">
        <f t="shared" si="3"/>
        <v/>
      </c>
      <c r="Q22" s="36"/>
      <c r="R22" s="36"/>
      <c r="S22" s="37">
        <f t="shared" si="4"/>
        <v>0</v>
      </c>
      <c r="T22" s="38">
        <f t="shared" si="5"/>
        <v>0</v>
      </c>
      <c r="U22" s="39" t="str">
        <f t="shared" si="6"/>
        <v/>
      </c>
    </row>
    <row r="23" spans="1:21" x14ac:dyDescent="0.25">
      <c r="A23" s="25" t="str">
        <f t="shared" si="0"/>
        <v/>
      </c>
      <c r="B23" s="25" t="str">
        <f t="shared" si="1"/>
        <v/>
      </c>
      <c r="C23" s="26" t="str">
        <f>Teilnehmer!B23</f>
        <v>Müller Armin</v>
      </c>
      <c r="D23" s="26"/>
      <c r="E23" s="28"/>
      <c r="F23" s="28"/>
      <c r="G23" s="29"/>
      <c r="H23" s="28"/>
      <c r="I23" s="30"/>
      <c r="J23" s="30"/>
      <c r="K23" s="28"/>
      <c r="L23" s="32">
        <f t="shared" si="2"/>
        <v>0</v>
      </c>
      <c r="M23" s="33">
        <f>IF(AND(A23&lt;&gt;"",L23&gt;0),VLOOKUP(P23,Bewertung!A$3:B$50,2,FALSE()),0)</f>
        <v>0</v>
      </c>
      <c r="N23" s="34">
        <f>IF(AND(L22-L23&gt;0,L23-L24,I23&lt;&gt;""),Bewertung!C30+M23,M23)</f>
        <v>0</v>
      </c>
      <c r="O23" s="28"/>
      <c r="P23" s="35" t="str">
        <f t="shared" si="3"/>
        <v/>
      </c>
      <c r="Q23" s="36"/>
      <c r="R23" s="36"/>
      <c r="S23" s="37">
        <f t="shared" si="4"/>
        <v>0</v>
      </c>
      <c r="T23" s="38">
        <f t="shared" si="5"/>
        <v>0</v>
      </c>
      <c r="U23" s="39" t="str">
        <f t="shared" si="6"/>
        <v/>
      </c>
    </row>
    <row r="24" spans="1:21" x14ac:dyDescent="0.25">
      <c r="A24" s="25" t="str">
        <f t="shared" si="0"/>
        <v/>
      </c>
      <c r="B24" s="25" t="str">
        <f t="shared" si="1"/>
        <v/>
      </c>
      <c r="C24" s="26" t="str">
        <f>Teilnehmer!B24</f>
        <v>Rothenbühler Andreas</v>
      </c>
      <c r="D24" s="26"/>
      <c r="E24" s="28"/>
      <c r="F24" s="28"/>
      <c r="G24" s="29"/>
      <c r="H24" s="28"/>
      <c r="I24" s="30"/>
      <c r="J24" s="30"/>
      <c r="K24" s="28"/>
      <c r="L24" s="32">
        <f t="shared" si="2"/>
        <v>0</v>
      </c>
      <c r="M24" s="33">
        <f>IF(AND(A24&lt;&gt;"",L24&gt;0),VLOOKUP(P24,Bewertung!A$3:B$50,2,FALSE()),0)</f>
        <v>0</v>
      </c>
      <c r="N24" s="34">
        <f>IF(AND(L23-L24&gt;0,L24-L25,I24&lt;&gt;""),Bewertung!C45+M24,M24)</f>
        <v>0</v>
      </c>
      <c r="O24" s="28"/>
      <c r="P24" s="35" t="str">
        <f t="shared" si="3"/>
        <v/>
      </c>
      <c r="Q24" s="36"/>
      <c r="R24" s="36"/>
      <c r="S24" s="37">
        <f t="shared" si="4"/>
        <v>0</v>
      </c>
      <c r="T24" s="38">
        <f t="shared" si="5"/>
        <v>0</v>
      </c>
      <c r="U24" s="39" t="str">
        <f t="shared" si="6"/>
        <v/>
      </c>
    </row>
    <row r="25" spans="1:21" x14ac:dyDescent="0.25">
      <c r="A25" s="25" t="str">
        <f t="shared" si="0"/>
        <v/>
      </c>
      <c r="B25" s="25" t="str">
        <f t="shared" si="1"/>
        <v/>
      </c>
      <c r="C25" s="26" t="str">
        <f>Teilnehmer!B25</f>
        <v>Schenker Ronald</v>
      </c>
      <c r="D25" s="26"/>
      <c r="E25" s="28"/>
      <c r="F25" s="28"/>
      <c r="G25" s="29"/>
      <c r="H25" s="28"/>
      <c r="I25" s="30"/>
      <c r="J25" s="30"/>
      <c r="K25" s="28"/>
      <c r="L25" s="32">
        <f t="shared" si="2"/>
        <v>0</v>
      </c>
      <c r="M25" s="33">
        <f>IF(AND(A25&lt;&gt;"",L25&gt;0),VLOOKUP(P25,Bewertung!A$3:B$50,2,FALSE()),0)</f>
        <v>0</v>
      </c>
      <c r="N25" s="34">
        <f>IF(AND(L24-L25&gt;0,L25-L26,I25&lt;&gt;""),Bewertung!C41+M25,M25)</f>
        <v>0</v>
      </c>
      <c r="O25" s="28"/>
      <c r="P25" s="35" t="str">
        <f t="shared" si="3"/>
        <v/>
      </c>
      <c r="Q25" s="36"/>
      <c r="R25" s="36"/>
      <c r="S25" s="37">
        <f t="shared" si="4"/>
        <v>0</v>
      </c>
      <c r="T25" s="38">
        <f t="shared" si="5"/>
        <v>0</v>
      </c>
      <c r="U25" s="39" t="str">
        <f t="shared" si="6"/>
        <v/>
      </c>
    </row>
    <row r="26" spans="1:21" x14ac:dyDescent="0.25">
      <c r="A26" s="25" t="str">
        <f t="shared" si="0"/>
        <v/>
      </c>
      <c r="B26" s="25" t="str">
        <f t="shared" si="1"/>
        <v/>
      </c>
      <c r="C26" s="26" t="str">
        <f>Teilnehmer!B26</f>
        <v>Schmid Bruno</v>
      </c>
      <c r="D26" s="26"/>
      <c r="E26" s="28"/>
      <c r="F26" s="28"/>
      <c r="G26" s="29"/>
      <c r="H26" s="28"/>
      <c r="I26" s="30"/>
      <c r="J26" s="30"/>
      <c r="K26" s="28"/>
      <c r="L26" s="32">
        <f t="shared" si="2"/>
        <v>0</v>
      </c>
      <c r="M26" s="33">
        <f>IF(AND(A26&lt;&gt;"",L26&gt;0),VLOOKUP(P26,Bewertung!A$3:B$50,2,FALSE()),0)</f>
        <v>0</v>
      </c>
      <c r="N26" s="34">
        <f>IF(AND(L25-L26&gt;0,L26-L27,I26&lt;&gt;""),Bewertung!C63+M26,M26)</f>
        <v>0</v>
      </c>
      <c r="O26" s="28"/>
      <c r="P26" s="35" t="str">
        <f t="shared" si="3"/>
        <v/>
      </c>
      <c r="Q26" s="36"/>
      <c r="R26" s="36"/>
      <c r="S26" s="37">
        <f t="shared" si="4"/>
        <v>0</v>
      </c>
      <c r="T26" s="38">
        <f t="shared" si="5"/>
        <v>0</v>
      </c>
      <c r="U26" s="39" t="str">
        <f t="shared" si="6"/>
        <v/>
      </c>
    </row>
    <row r="27" spans="1:21" x14ac:dyDescent="0.25">
      <c r="A27" s="25" t="str">
        <f t="shared" si="0"/>
        <v/>
      </c>
      <c r="B27" s="25" t="str">
        <f t="shared" si="1"/>
        <v/>
      </c>
      <c r="C27" s="26" t="str">
        <f>Teilnehmer!B27</f>
        <v>Schmid Peter</v>
      </c>
      <c r="D27" s="27"/>
      <c r="E27" s="28"/>
      <c r="F27" s="28"/>
      <c r="G27" s="29"/>
      <c r="H27" s="28"/>
      <c r="I27" s="30"/>
      <c r="J27" s="30"/>
      <c r="K27" s="28"/>
      <c r="L27" s="32">
        <f t="shared" si="2"/>
        <v>0</v>
      </c>
      <c r="M27" s="33">
        <f>IF(AND(A27&lt;&gt;"",L27&gt;0),VLOOKUP(P27,Bewertung!A$3:B$50,2,FALSE()),0)</f>
        <v>0</v>
      </c>
      <c r="N27" s="34">
        <f>IF(AND(L26-L27&gt;0,L27-L28,I27&lt;&gt;""),Bewertung!C56+M27,M27)</f>
        <v>0</v>
      </c>
      <c r="O27" s="28"/>
      <c r="P27" s="35" t="str">
        <f t="shared" si="3"/>
        <v/>
      </c>
      <c r="Q27" s="36"/>
      <c r="R27" s="36"/>
      <c r="S27" s="37">
        <f t="shared" si="4"/>
        <v>0</v>
      </c>
      <c r="T27" s="38">
        <f t="shared" si="5"/>
        <v>0</v>
      </c>
      <c r="U27" s="39" t="str">
        <f t="shared" si="6"/>
        <v/>
      </c>
    </row>
    <row r="28" spans="1:21" x14ac:dyDescent="0.25">
      <c r="A28" s="25" t="str">
        <f t="shared" si="0"/>
        <v/>
      </c>
      <c r="B28" s="25" t="str">
        <f t="shared" si="1"/>
        <v/>
      </c>
      <c r="C28" s="26" t="str">
        <f>Teilnehmer!B28</f>
        <v>Segreff Marco</v>
      </c>
      <c r="D28" s="27"/>
      <c r="E28" s="28"/>
      <c r="F28" s="28"/>
      <c r="G28" s="29"/>
      <c r="H28" s="28"/>
      <c r="I28" s="30"/>
      <c r="J28" s="30"/>
      <c r="K28" s="44"/>
      <c r="L28" s="32">
        <f t="shared" si="2"/>
        <v>0</v>
      </c>
      <c r="M28" s="33">
        <f>IF(AND(A28&lt;&gt;"",L28&gt;0),VLOOKUP(P28,Bewertung!A$3:B$50,2,FALSE()),0)</f>
        <v>0</v>
      </c>
      <c r="N28" s="34">
        <f>IF(AND(L27-L28&gt;0,L28-L29,I28&lt;&gt;""),Bewertung!C51+M28,M28)</f>
        <v>0</v>
      </c>
      <c r="O28" s="28"/>
      <c r="P28" s="35" t="str">
        <f t="shared" si="3"/>
        <v/>
      </c>
      <c r="Q28" s="36"/>
      <c r="R28" s="36"/>
      <c r="S28" s="37">
        <f t="shared" si="4"/>
        <v>0</v>
      </c>
      <c r="T28" s="38">
        <f t="shared" si="5"/>
        <v>0</v>
      </c>
      <c r="U28" s="39" t="str">
        <f t="shared" si="6"/>
        <v/>
      </c>
    </row>
    <row r="29" spans="1:21" x14ac:dyDescent="0.25">
      <c r="A29" s="25" t="str">
        <f t="shared" si="0"/>
        <v/>
      </c>
      <c r="B29" s="25" t="str">
        <f t="shared" si="1"/>
        <v/>
      </c>
      <c r="C29" s="26" t="str">
        <f>Teilnehmer!B29</f>
        <v>Spielmann Andreas</v>
      </c>
      <c r="D29" s="27"/>
      <c r="E29" s="28"/>
      <c r="F29" s="28"/>
      <c r="G29" s="29"/>
      <c r="H29" s="28"/>
      <c r="I29" s="30"/>
      <c r="J29" s="30"/>
      <c r="K29" s="28"/>
      <c r="L29" s="32">
        <f t="shared" si="2"/>
        <v>0</v>
      </c>
      <c r="M29" s="33">
        <f>IF(AND(A29&lt;&gt;"",L29&gt;0),VLOOKUP(P29,Bewertung!A$3:B$50,2,FALSE()),0)</f>
        <v>0</v>
      </c>
      <c r="N29" s="34">
        <f>IF(AND(L28-L29&gt;0,L29-L30,I29&lt;&gt;""),Bewertung!C35+M29,M29)</f>
        <v>0</v>
      </c>
      <c r="O29" s="28"/>
      <c r="P29" s="35" t="str">
        <f t="shared" si="3"/>
        <v/>
      </c>
      <c r="Q29" s="36"/>
      <c r="R29" s="36"/>
      <c r="S29" s="37">
        <f t="shared" si="4"/>
        <v>0</v>
      </c>
      <c r="T29" s="38">
        <f t="shared" si="5"/>
        <v>0</v>
      </c>
      <c r="U29" s="39" t="str">
        <f t="shared" si="6"/>
        <v/>
      </c>
    </row>
    <row r="30" spans="1:21" x14ac:dyDescent="0.25">
      <c r="A30" s="25" t="str">
        <f t="shared" si="0"/>
        <v/>
      </c>
      <c r="B30" s="25" t="str">
        <f t="shared" si="1"/>
        <v/>
      </c>
      <c r="C30" s="26" t="str">
        <f>Teilnehmer!B30</f>
        <v>Sprich Adrian</v>
      </c>
      <c r="D30" s="27"/>
      <c r="E30" s="28"/>
      <c r="F30" s="28"/>
      <c r="G30" s="29"/>
      <c r="H30" s="28"/>
      <c r="I30" s="30"/>
      <c r="J30" s="30"/>
      <c r="K30" s="28"/>
      <c r="L30" s="32">
        <f t="shared" si="2"/>
        <v>0</v>
      </c>
      <c r="M30" s="33">
        <f>IF(AND(A30&lt;&gt;"",L30&gt;0),VLOOKUP(P30,Bewertung!A$3:B$50,2,FALSE()),0)</f>
        <v>0</v>
      </c>
      <c r="N30" s="34">
        <f>IF(AND(L29-L30&gt;0,L30-L31,I30&lt;&gt;""),Bewertung!C32+M30,M30)</f>
        <v>0</v>
      </c>
      <c r="O30" s="28"/>
      <c r="P30" s="35" t="str">
        <f t="shared" si="3"/>
        <v/>
      </c>
      <c r="Q30" s="36"/>
      <c r="R30" s="36"/>
      <c r="S30" s="37">
        <f t="shared" si="4"/>
        <v>0</v>
      </c>
      <c r="T30" s="38">
        <f t="shared" si="5"/>
        <v>0</v>
      </c>
      <c r="U30" s="39" t="str">
        <f t="shared" si="6"/>
        <v/>
      </c>
    </row>
    <row r="31" spans="1:21" x14ac:dyDescent="0.25">
      <c r="A31" s="25" t="str">
        <f t="shared" si="0"/>
        <v/>
      </c>
      <c r="B31" s="25" t="str">
        <f t="shared" si="1"/>
        <v/>
      </c>
      <c r="C31" s="26" t="str">
        <f>Teilnehmer!B31</f>
        <v>Stauber Simon</v>
      </c>
      <c r="D31" s="26"/>
      <c r="E31" s="28"/>
      <c r="F31" s="28"/>
      <c r="G31" s="29"/>
      <c r="H31" s="28"/>
      <c r="I31" s="30"/>
      <c r="J31" s="30"/>
      <c r="K31" s="30"/>
      <c r="L31" s="32">
        <f t="shared" si="2"/>
        <v>0</v>
      </c>
      <c r="M31" s="33">
        <f>IF(AND(A31&lt;&gt;"",L31&gt;0),VLOOKUP(P31,Bewertung!A$3:B$50,2,FALSE()),0)</f>
        <v>0</v>
      </c>
      <c r="N31" s="34">
        <f>IF(AND(L30-L31&gt;0,L31-L32,I31&lt;&gt;""),Bewertung!C52+M31,M31)</f>
        <v>0</v>
      </c>
      <c r="O31" s="28"/>
      <c r="P31" s="35" t="str">
        <f t="shared" si="3"/>
        <v/>
      </c>
      <c r="Q31" s="36"/>
      <c r="R31" s="36"/>
      <c r="S31" s="37">
        <f t="shared" si="4"/>
        <v>0</v>
      </c>
      <c r="T31" s="38">
        <f t="shared" si="5"/>
        <v>0</v>
      </c>
      <c r="U31" s="39" t="str">
        <f t="shared" si="6"/>
        <v/>
      </c>
    </row>
    <row r="32" spans="1:21" x14ac:dyDescent="0.25">
      <c r="A32" s="25" t="str">
        <f t="shared" si="0"/>
        <v/>
      </c>
      <c r="B32" s="25" t="str">
        <f t="shared" si="1"/>
        <v/>
      </c>
      <c r="C32" s="26" t="str">
        <f>Teilnehmer!B32</f>
        <v>Stemmler Miriam</v>
      </c>
      <c r="D32" s="26"/>
      <c r="E32" s="28"/>
      <c r="F32" s="28"/>
      <c r="G32" s="29"/>
      <c r="H32" s="28"/>
      <c r="I32" s="30"/>
      <c r="J32" s="30"/>
      <c r="K32" s="30"/>
      <c r="L32" s="32">
        <f t="shared" si="2"/>
        <v>0</v>
      </c>
      <c r="M32" s="33">
        <f>IF(AND(A32&lt;&gt;"",L32&gt;0),VLOOKUP(P32,Bewertung!A$3:B$50,2,FALSE()),0)</f>
        <v>0</v>
      </c>
      <c r="N32" s="34">
        <f>IF(AND(L31-L32&gt;0,L32-L33,I32&lt;&gt;""),Bewertung!C62+M32,M32)</f>
        <v>0</v>
      </c>
      <c r="O32" s="28"/>
      <c r="P32" s="35" t="str">
        <f t="shared" si="3"/>
        <v/>
      </c>
      <c r="Q32" s="36"/>
      <c r="R32" s="36"/>
      <c r="S32" s="37">
        <f t="shared" si="4"/>
        <v>0</v>
      </c>
      <c r="T32" s="38">
        <f t="shared" si="5"/>
        <v>0</v>
      </c>
      <c r="U32" s="39" t="str">
        <f t="shared" si="6"/>
        <v/>
      </c>
    </row>
    <row r="33" spans="1:21" x14ac:dyDescent="0.25">
      <c r="A33" s="25" t="str">
        <f t="shared" si="0"/>
        <v/>
      </c>
      <c r="B33" s="25" t="str">
        <f t="shared" si="1"/>
        <v/>
      </c>
      <c r="C33" s="26" t="str">
        <f>Teilnehmer!B33</f>
        <v>Stemmler Thomas</v>
      </c>
      <c r="D33" s="27"/>
      <c r="E33" s="28"/>
      <c r="F33" s="28"/>
      <c r="G33" s="29"/>
      <c r="H33" s="28"/>
      <c r="I33" s="30"/>
      <c r="J33" s="30"/>
      <c r="K33" s="30"/>
      <c r="L33" s="32">
        <f t="shared" si="2"/>
        <v>0</v>
      </c>
      <c r="M33" s="33">
        <f>IF(AND(A33&lt;&gt;"",L33&gt;0),VLOOKUP(P33,Bewertung!A$3:B$50,2,FALSE()),0)</f>
        <v>0</v>
      </c>
      <c r="N33" s="34">
        <f>IF(AND(L32-L33&gt;0,L33-L34,I33&lt;&gt;""),Bewertung!C61+M33,M33)</f>
        <v>0</v>
      </c>
      <c r="O33" s="28"/>
      <c r="P33" s="35" t="str">
        <f t="shared" si="3"/>
        <v/>
      </c>
      <c r="Q33" s="36"/>
      <c r="R33" s="36"/>
      <c r="S33" s="37">
        <f t="shared" si="4"/>
        <v>0</v>
      </c>
      <c r="T33" s="38">
        <f t="shared" si="5"/>
        <v>0</v>
      </c>
      <c r="U33" s="39" t="str">
        <f t="shared" si="6"/>
        <v/>
      </c>
    </row>
    <row r="34" spans="1:21" x14ac:dyDescent="0.25">
      <c r="A34" s="25" t="str">
        <f t="shared" si="0"/>
        <v/>
      </c>
      <c r="B34" s="25" t="str">
        <f t="shared" si="1"/>
        <v/>
      </c>
      <c r="C34" s="26" t="str">
        <f>Teilnehmer!B34</f>
        <v>Straub Beat</v>
      </c>
      <c r="D34" s="26"/>
      <c r="E34" s="28"/>
      <c r="F34" s="28"/>
      <c r="G34" s="29"/>
      <c r="H34" s="28"/>
      <c r="I34" s="30"/>
      <c r="J34" s="30"/>
      <c r="K34" s="30"/>
      <c r="L34" s="32">
        <f t="shared" si="2"/>
        <v>0</v>
      </c>
      <c r="M34" s="33">
        <f>IF(AND(A34&lt;&gt;"",L34&gt;0),VLOOKUP(P34,Bewertung!A$3:B$50,2,FALSE()),0)</f>
        <v>0</v>
      </c>
      <c r="N34" s="34">
        <f>IF(AND(L33-L34&gt;0,L34-L35,I34&lt;&gt;""),Bewertung!C43+M34,M34)</f>
        <v>0</v>
      </c>
      <c r="O34" s="28"/>
      <c r="P34" s="35" t="str">
        <f t="shared" si="3"/>
        <v/>
      </c>
      <c r="Q34" s="36"/>
      <c r="R34" s="36"/>
      <c r="S34" s="37">
        <f t="shared" si="4"/>
        <v>0</v>
      </c>
      <c r="T34" s="38">
        <f t="shared" si="5"/>
        <v>0</v>
      </c>
      <c r="U34" s="39" t="str">
        <f t="shared" si="6"/>
        <v/>
      </c>
    </row>
    <row r="35" spans="1:21" x14ac:dyDescent="0.25">
      <c r="A35" s="25" t="str">
        <f t="shared" si="0"/>
        <v/>
      </c>
      <c r="B35" s="25" t="str">
        <f t="shared" si="1"/>
        <v/>
      </c>
      <c r="C35" s="26" t="str">
        <f>Teilnehmer!B35</f>
        <v>von der Crone Markus</v>
      </c>
      <c r="D35" s="26"/>
      <c r="E35" s="28"/>
      <c r="F35" s="28"/>
      <c r="G35" s="29"/>
      <c r="H35" s="28"/>
      <c r="I35" s="30"/>
      <c r="J35" s="30"/>
      <c r="K35" s="30"/>
      <c r="L35" s="32">
        <f t="shared" si="2"/>
        <v>0</v>
      </c>
      <c r="M35" s="33">
        <f>IF(AND(A35&lt;&gt;"",L35&gt;0),VLOOKUP(P35,Bewertung!A$3:B$50,2,FALSE()),0)</f>
        <v>0</v>
      </c>
      <c r="N35" s="34">
        <f>IF(AND(L34-L35&gt;0,L35-L36,I35&lt;&gt;""),Bewertung!C65+M35,M35)</f>
        <v>0</v>
      </c>
      <c r="O35" s="28"/>
      <c r="P35" s="35" t="str">
        <f t="shared" si="3"/>
        <v/>
      </c>
      <c r="Q35" s="36"/>
      <c r="R35" s="36"/>
      <c r="S35" s="37">
        <f t="shared" si="4"/>
        <v>0</v>
      </c>
      <c r="T35" s="38">
        <f t="shared" si="5"/>
        <v>0</v>
      </c>
      <c r="U35" s="39" t="str">
        <f t="shared" si="6"/>
        <v/>
      </c>
    </row>
    <row r="36" spans="1:21" x14ac:dyDescent="0.25">
      <c r="A36" s="25" t="str">
        <f t="shared" si="0"/>
        <v/>
      </c>
      <c r="B36" s="25" t="str">
        <f t="shared" si="1"/>
        <v/>
      </c>
      <c r="C36" s="26" t="str">
        <f>Teilnehmer!B36</f>
        <v>Wegmann Adrian</v>
      </c>
      <c r="D36" s="26"/>
      <c r="E36" s="28"/>
      <c r="F36" s="28"/>
      <c r="G36" s="29"/>
      <c r="H36" s="28"/>
      <c r="I36" s="30"/>
      <c r="J36" s="30"/>
      <c r="K36" s="28"/>
      <c r="L36" s="32">
        <f t="shared" si="2"/>
        <v>0</v>
      </c>
      <c r="M36" s="33">
        <f>IF(AND(A36&lt;&gt;"",L36&gt;0),VLOOKUP(P36,Bewertung!A$3:B$50,2,FALSE()),0)</f>
        <v>0</v>
      </c>
      <c r="N36" s="34">
        <f>IF(AND(L35-L36&gt;0,L36-L37,I36&lt;&gt;""),Bewertung!C68+M36,M36)</f>
        <v>0</v>
      </c>
      <c r="O36" s="28"/>
      <c r="P36" s="35" t="str">
        <f t="shared" si="3"/>
        <v/>
      </c>
      <c r="Q36" s="36"/>
      <c r="R36" s="36"/>
      <c r="S36" s="37">
        <f t="shared" si="4"/>
        <v>0</v>
      </c>
      <c r="T36" s="38">
        <f t="shared" si="5"/>
        <v>0</v>
      </c>
      <c r="U36" s="39" t="str">
        <f t="shared" si="6"/>
        <v/>
      </c>
    </row>
    <row r="37" spans="1:21" x14ac:dyDescent="0.25">
      <c r="A37" s="25" t="str">
        <f t="shared" si="0"/>
        <v/>
      </c>
      <c r="B37" s="25" t="str">
        <f t="shared" si="1"/>
        <v/>
      </c>
      <c r="C37" s="26" t="str">
        <f>Teilnehmer!B37</f>
        <v>Wesp Gerhard</v>
      </c>
      <c r="D37" s="26"/>
      <c r="E37" s="28"/>
      <c r="F37" s="28"/>
      <c r="G37" s="29"/>
      <c r="H37" s="28"/>
      <c r="I37" s="30"/>
      <c r="J37" s="30"/>
      <c r="K37" s="28"/>
      <c r="L37" s="32">
        <f t="shared" si="2"/>
        <v>0</v>
      </c>
      <c r="M37" s="33">
        <f>IF(AND(A37&lt;&gt;"",L37&gt;0),VLOOKUP(P37,Bewertung!A$3:B$50,2,FALSE()),0)</f>
        <v>0</v>
      </c>
      <c r="N37" s="34">
        <f>IF(AND(L36-L37&gt;0,L37-L38,I37&lt;&gt;""),Bewertung!C69+M37,M37)</f>
        <v>0</v>
      </c>
      <c r="O37" s="28"/>
      <c r="P37" s="35" t="str">
        <f t="shared" si="3"/>
        <v/>
      </c>
      <c r="Q37" s="36"/>
      <c r="R37" s="36"/>
      <c r="S37" s="37">
        <f t="shared" si="4"/>
        <v>0</v>
      </c>
      <c r="T37" s="38">
        <f t="shared" si="5"/>
        <v>0</v>
      </c>
      <c r="U37" s="39" t="str">
        <f t="shared" si="6"/>
        <v/>
      </c>
    </row>
    <row r="38" spans="1:21" x14ac:dyDescent="0.25">
      <c r="A38" s="25" t="str">
        <f t="shared" si="0"/>
        <v/>
      </c>
      <c r="B38" s="25" t="str">
        <f t="shared" si="1"/>
        <v/>
      </c>
      <c r="C38" s="26" t="str">
        <f>Teilnehmer!B38</f>
        <v>Willi Ernst</v>
      </c>
      <c r="D38" s="26"/>
      <c r="E38" s="28"/>
      <c r="F38" s="28"/>
      <c r="G38" s="29"/>
      <c r="H38" s="28"/>
      <c r="I38" s="30"/>
      <c r="J38" s="30"/>
      <c r="K38" s="28"/>
      <c r="L38" s="32">
        <f t="shared" si="2"/>
        <v>0</v>
      </c>
      <c r="M38" s="33">
        <f>IF(AND(A38&lt;&gt;"",L38&gt;0),VLOOKUP(P38,Bewertung!A$3:B$50,2,FALSE()),0)</f>
        <v>0</v>
      </c>
      <c r="N38" s="34">
        <f>IF(AND(L37-L38&gt;0,L38-L39,I38&lt;&gt;""),Bewertung!C71+M38,M38)</f>
        <v>0</v>
      </c>
      <c r="O38" s="28"/>
      <c r="P38" s="35" t="str">
        <f t="shared" si="3"/>
        <v/>
      </c>
      <c r="Q38" s="36"/>
      <c r="R38" s="36"/>
      <c r="S38" s="37">
        <f t="shared" si="4"/>
        <v>0</v>
      </c>
      <c r="T38" s="38">
        <f t="shared" si="5"/>
        <v>0</v>
      </c>
      <c r="U38" s="39" t="str">
        <f t="shared" si="6"/>
        <v/>
      </c>
    </row>
    <row r="39" spans="1:21" x14ac:dyDescent="0.25">
      <c r="A39" s="25" t="str">
        <f t="shared" si="0"/>
        <v/>
      </c>
      <c r="B39" s="25" t="str">
        <f t="shared" si="1"/>
        <v/>
      </c>
      <c r="C39" s="26" t="str">
        <f>Teilnehmer!B39</f>
        <v>Zehnder Joel</v>
      </c>
      <c r="D39" s="26"/>
      <c r="E39" s="28"/>
      <c r="F39" s="28"/>
      <c r="G39" s="29"/>
      <c r="H39" s="28"/>
      <c r="I39" s="30"/>
      <c r="J39" s="30"/>
      <c r="K39" s="28"/>
      <c r="L39" s="32">
        <f t="shared" si="2"/>
        <v>0</v>
      </c>
      <c r="M39" s="33">
        <f>IF(AND(A39&lt;&gt;"",L39&gt;0),VLOOKUP(P39,Bewertung!A$3:B$50,2,FALSE()),0)</f>
        <v>0</v>
      </c>
      <c r="N39" s="34">
        <f>IF(AND(L38-L39&gt;0,L39-L40,I39&lt;&gt;""),Bewertung!C72+M39,M39)</f>
        <v>0</v>
      </c>
      <c r="O39" s="28"/>
      <c r="P39" s="35" t="str">
        <f t="shared" si="3"/>
        <v/>
      </c>
      <c r="Q39" s="36"/>
      <c r="R39" s="36"/>
      <c r="S39" s="37">
        <f t="shared" si="4"/>
        <v>0</v>
      </c>
      <c r="T39" s="38">
        <f t="shared" si="5"/>
        <v>0</v>
      </c>
      <c r="U39" s="39" t="str">
        <f t="shared" si="6"/>
        <v/>
      </c>
    </row>
    <row r="40" spans="1:21" x14ac:dyDescent="0.25">
      <c r="A40" s="25" t="str">
        <f t="shared" si="0"/>
        <v/>
      </c>
      <c r="B40" s="25" t="str">
        <f t="shared" si="1"/>
        <v/>
      </c>
      <c r="C40" s="26" t="str">
        <f>Teilnehmer!B40</f>
        <v>Zeitner Luc</v>
      </c>
      <c r="D40" s="26"/>
      <c r="E40" s="28"/>
      <c r="F40" s="28"/>
      <c r="G40" s="29"/>
      <c r="H40" s="28"/>
      <c r="I40" s="30"/>
      <c r="J40" s="30"/>
      <c r="K40" s="28"/>
      <c r="L40" s="32">
        <f t="shared" si="2"/>
        <v>0</v>
      </c>
      <c r="M40" s="33">
        <f>IF(AND(A40&lt;&gt;"",L40&gt;0),VLOOKUP(P40,Bewertung!A$3:B$50,2,FALSE()),0)</f>
        <v>0</v>
      </c>
      <c r="N40" s="34">
        <f>IF(AND(L39-L40&gt;0,L40-L41,I40&lt;&gt;""),Bewertung!C75+M40,M40)</f>
        <v>0</v>
      </c>
      <c r="O40" s="28"/>
      <c r="P40" s="35" t="str">
        <f t="shared" si="3"/>
        <v/>
      </c>
      <c r="Q40" s="36"/>
      <c r="R40" s="36"/>
      <c r="S40" s="37">
        <f t="shared" si="4"/>
        <v>0</v>
      </c>
      <c r="T40" s="38">
        <f t="shared" si="5"/>
        <v>0</v>
      </c>
      <c r="U40" s="39" t="str">
        <f t="shared" si="6"/>
        <v/>
      </c>
    </row>
    <row r="41" spans="1:21" x14ac:dyDescent="0.25">
      <c r="A41" s="25" t="str">
        <f t="shared" si="0"/>
        <v/>
      </c>
      <c r="B41" s="25" t="str">
        <f t="shared" si="1"/>
        <v/>
      </c>
      <c r="C41" s="26" t="str">
        <f>Teilnehmer!B41</f>
        <v>Zimmermann Urs</v>
      </c>
      <c r="D41" s="26"/>
      <c r="E41" s="28"/>
      <c r="F41" s="28"/>
      <c r="G41" s="29"/>
      <c r="H41" s="28"/>
      <c r="I41" s="30"/>
      <c r="J41" s="30"/>
      <c r="K41" s="28"/>
      <c r="L41" s="32">
        <f t="shared" si="2"/>
        <v>0</v>
      </c>
      <c r="M41" s="33">
        <f>IF(AND(A41&lt;&gt;"",L41&gt;0),VLOOKUP(P41,Bewertung!A$3:B$50,2,FALSE()),0)</f>
        <v>0</v>
      </c>
      <c r="N41" s="34">
        <f>IF(AND(L40-L41&gt;0,L41-L42,I41&lt;&gt;""),Bewertung!C76+M41,M41)</f>
        <v>0</v>
      </c>
      <c r="O41" s="28"/>
      <c r="P41" s="35" t="str">
        <f t="shared" si="3"/>
        <v/>
      </c>
      <c r="Q41" s="36"/>
      <c r="R41" s="36"/>
      <c r="S41" s="37">
        <f t="shared" si="4"/>
        <v>0</v>
      </c>
      <c r="T41" s="38">
        <f t="shared" si="5"/>
        <v>0</v>
      </c>
      <c r="U41" s="39" t="str">
        <f t="shared" si="6"/>
        <v/>
      </c>
    </row>
    <row r="42" spans="1:21" x14ac:dyDescent="0.25">
      <c r="A42" s="25" t="str">
        <f t="shared" si="0"/>
        <v/>
      </c>
      <c r="B42" s="25" t="str">
        <f t="shared" si="1"/>
        <v/>
      </c>
      <c r="C42" s="26">
        <f>Teilnehmer!B42</f>
        <v>0</v>
      </c>
      <c r="D42" s="26"/>
      <c r="E42" s="28"/>
      <c r="F42" s="28"/>
      <c r="G42" s="29"/>
      <c r="H42" s="28"/>
      <c r="I42" s="30"/>
      <c r="J42" s="30"/>
      <c r="K42" s="28"/>
      <c r="L42" s="32">
        <f t="shared" si="2"/>
        <v>0</v>
      </c>
      <c r="M42" s="33">
        <f>IF(AND(A42&lt;&gt;"",L42&gt;0),VLOOKUP(P42,Bewertung!A$3:B$50,2,FALSE()),0)</f>
        <v>0</v>
      </c>
      <c r="N42" s="34">
        <f>IF(AND(L41-L42&gt;0,L42-L43,I42&lt;&gt;""),Bewertung!C77+M42,M42)</f>
        <v>0</v>
      </c>
      <c r="O42" s="28"/>
      <c r="P42" s="35" t="str">
        <f t="shared" si="3"/>
        <v/>
      </c>
      <c r="Q42" s="36"/>
      <c r="R42" s="36"/>
      <c r="S42" s="37">
        <f t="shared" si="4"/>
        <v>0</v>
      </c>
      <c r="T42" s="38">
        <f t="shared" si="5"/>
        <v>0</v>
      </c>
      <c r="U42" s="39" t="str">
        <f t="shared" si="6"/>
        <v/>
      </c>
    </row>
    <row r="43" spans="1:21" x14ac:dyDescent="0.25">
      <c r="A43" s="25" t="str">
        <f t="shared" si="0"/>
        <v/>
      </c>
      <c r="B43" s="25" t="str">
        <f t="shared" si="1"/>
        <v/>
      </c>
      <c r="C43" s="26">
        <f>Teilnehmer!B43</f>
        <v>0</v>
      </c>
      <c r="D43" s="26"/>
      <c r="E43" s="28"/>
      <c r="F43" s="28"/>
      <c r="G43" s="29"/>
      <c r="H43" s="28"/>
      <c r="I43" s="30"/>
      <c r="J43" s="30"/>
      <c r="K43" s="28"/>
      <c r="L43" s="32">
        <f t="shared" si="2"/>
        <v>0</v>
      </c>
      <c r="M43" s="33">
        <f>IF(AND(A43&lt;&gt;"",L43&gt;0),VLOOKUP(P43,Bewertung!A$3:B$50,2,FALSE()),0)</f>
        <v>0</v>
      </c>
      <c r="N43" s="34">
        <f>IF(AND(L42-L43&gt;0,L43-L44,I43&lt;&gt;""),Bewertung!C49+M43,M43)</f>
        <v>0</v>
      </c>
      <c r="O43" s="28"/>
      <c r="P43" s="35" t="str">
        <f t="shared" si="3"/>
        <v/>
      </c>
      <c r="Q43" s="36"/>
      <c r="R43" s="36"/>
      <c r="S43" s="37">
        <f t="shared" si="4"/>
        <v>0</v>
      </c>
      <c r="T43" s="38">
        <f t="shared" si="5"/>
        <v>0</v>
      </c>
      <c r="U43" s="39" t="str">
        <f t="shared" si="6"/>
        <v/>
      </c>
    </row>
    <row r="44" spans="1:21" x14ac:dyDescent="0.25">
      <c r="A44" s="25" t="str">
        <f t="shared" si="0"/>
        <v/>
      </c>
      <c r="B44" s="25" t="str">
        <f t="shared" si="1"/>
        <v/>
      </c>
      <c r="C44" s="26">
        <f>Teilnehmer!B44</f>
        <v>0</v>
      </c>
      <c r="D44" s="26"/>
      <c r="E44" s="28"/>
      <c r="F44" s="28"/>
      <c r="G44" s="28"/>
      <c r="H44" s="28"/>
      <c r="I44" s="30"/>
      <c r="J44" s="30"/>
      <c r="K44" s="28"/>
      <c r="L44" s="32">
        <f t="shared" si="2"/>
        <v>0</v>
      </c>
      <c r="M44" s="33">
        <f>IF(AND(A44&lt;&gt;"",L44&gt;0),VLOOKUP(P44,Bewertung!A$3:B$50,2,FALSE()),0)</f>
        <v>0</v>
      </c>
      <c r="N44" s="34">
        <f>IF(AND(L43-L44&gt;0,L44-L45,I44&lt;&gt;""),Bewertung!C53+M44,M44)</f>
        <v>0</v>
      </c>
      <c r="O44" s="28"/>
      <c r="P44" s="35" t="str">
        <f t="shared" si="3"/>
        <v/>
      </c>
      <c r="Q44" s="36"/>
      <c r="R44" s="36"/>
      <c r="S44" s="37">
        <f t="shared" si="4"/>
        <v>0</v>
      </c>
      <c r="T44" s="38">
        <f t="shared" si="5"/>
        <v>0</v>
      </c>
      <c r="U44" s="39" t="str">
        <f t="shared" si="6"/>
        <v/>
      </c>
    </row>
    <row r="45" spans="1:21" x14ac:dyDescent="0.25">
      <c r="A45" s="25" t="str">
        <f t="shared" si="0"/>
        <v/>
      </c>
      <c r="B45" s="25" t="str">
        <f t="shared" si="1"/>
        <v/>
      </c>
      <c r="C45" s="26">
        <f>Teilnehmer!B45</f>
        <v>0</v>
      </c>
      <c r="D45" s="27"/>
      <c r="E45" s="28"/>
      <c r="F45" s="28"/>
      <c r="G45" s="29"/>
      <c r="H45" s="28"/>
      <c r="I45" s="30"/>
      <c r="J45" s="30"/>
      <c r="K45" s="28"/>
      <c r="L45" s="32">
        <f t="shared" si="2"/>
        <v>0</v>
      </c>
      <c r="M45" s="33">
        <f>IF(AND(A45&lt;&gt;"",L45&gt;0),VLOOKUP(P45,Bewertung!A$3:B$50,2,FALSE()),0)</f>
        <v>0</v>
      </c>
      <c r="N45" s="34">
        <f>IF(AND(L44-L45&gt;0,L45-L46,I45&lt;&gt;""),Bewertung!C40+M45,M45)</f>
        <v>0</v>
      </c>
      <c r="O45" s="28"/>
      <c r="P45" s="35" t="str">
        <f t="shared" si="3"/>
        <v/>
      </c>
      <c r="Q45" s="36"/>
      <c r="R45" s="36"/>
      <c r="S45" s="37">
        <f t="shared" si="4"/>
        <v>0</v>
      </c>
      <c r="T45" s="38">
        <f t="shared" si="5"/>
        <v>0</v>
      </c>
      <c r="U45" s="39" t="str">
        <f t="shared" si="6"/>
        <v/>
      </c>
    </row>
    <row r="46" spans="1:21" x14ac:dyDescent="0.25">
      <c r="A46" s="25" t="str">
        <f t="shared" si="0"/>
        <v/>
      </c>
      <c r="B46" s="25" t="str">
        <f t="shared" si="1"/>
        <v/>
      </c>
      <c r="C46" s="26">
        <f>Teilnehmer!B46</f>
        <v>0</v>
      </c>
      <c r="D46" s="27"/>
      <c r="E46" s="28"/>
      <c r="F46" s="28"/>
      <c r="G46" s="28"/>
      <c r="H46" s="28"/>
      <c r="I46" s="30"/>
      <c r="J46" s="30"/>
      <c r="K46" s="28"/>
      <c r="L46" s="32">
        <f t="shared" si="2"/>
        <v>0</v>
      </c>
      <c r="M46" s="33">
        <f>IF(AND(A46&lt;&gt;"",L46&gt;0),VLOOKUP(P46,Bewertung!A$3:B$50,2,FALSE()),0)</f>
        <v>0</v>
      </c>
      <c r="N46" s="34">
        <f>IF(AND(L45-L46&gt;0,L46-L47,I46&lt;&gt;""),Bewertung!C48+M46,M46)</f>
        <v>0</v>
      </c>
      <c r="O46" s="28"/>
      <c r="P46" s="35" t="str">
        <f t="shared" si="3"/>
        <v/>
      </c>
      <c r="Q46" s="36"/>
      <c r="R46" s="36"/>
      <c r="S46" s="37">
        <f t="shared" si="4"/>
        <v>0</v>
      </c>
      <c r="T46" s="38">
        <f t="shared" si="5"/>
        <v>0</v>
      </c>
      <c r="U46" s="39" t="str">
        <f t="shared" si="6"/>
        <v/>
      </c>
    </row>
    <row r="47" spans="1:21" x14ac:dyDescent="0.25">
      <c r="A47" s="25" t="str">
        <f t="shared" si="0"/>
        <v/>
      </c>
      <c r="B47" s="25" t="str">
        <f t="shared" si="1"/>
        <v/>
      </c>
      <c r="C47" s="26">
        <f>Teilnehmer!B47</f>
        <v>0</v>
      </c>
      <c r="D47" s="27"/>
      <c r="E47" s="28"/>
      <c r="F47" s="28"/>
      <c r="G47" s="29"/>
      <c r="H47" s="28"/>
      <c r="I47" s="30"/>
      <c r="J47" s="30"/>
      <c r="K47" s="28"/>
      <c r="L47" s="32">
        <f t="shared" si="2"/>
        <v>0</v>
      </c>
      <c r="M47" s="33">
        <f>IF(AND(A47&lt;&gt;"",L47&gt;0),VLOOKUP(P47,Bewertung!A$3:B$50,2,FALSE()),0)</f>
        <v>0</v>
      </c>
      <c r="N47" s="34">
        <f>IF(AND(L46-L47&gt;0,L47-L48,I47&lt;&gt;""),Bewertung!C50+M47,M47)</f>
        <v>0</v>
      </c>
      <c r="O47" s="28"/>
      <c r="P47" s="35" t="str">
        <f t="shared" si="3"/>
        <v/>
      </c>
      <c r="Q47" s="36"/>
      <c r="R47" s="36"/>
      <c r="S47" s="37">
        <f t="shared" si="4"/>
        <v>0</v>
      </c>
      <c r="T47" s="38">
        <f t="shared" si="5"/>
        <v>0</v>
      </c>
      <c r="U47" s="39" t="str">
        <f t="shared" si="6"/>
        <v/>
      </c>
    </row>
    <row r="48" spans="1:21" x14ac:dyDescent="0.25">
      <c r="A48" s="25" t="str">
        <f t="shared" si="0"/>
        <v/>
      </c>
      <c r="B48" s="25" t="str">
        <f t="shared" si="1"/>
        <v/>
      </c>
      <c r="C48" s="26">
        <f>Teilnehmer!B48</f>
        <v>0</v>
      </c>
      <c r="D48" s="27"/>
      <c r="E48" s="28"/>
      <c r="F48" s="28"/>
      <c r="G48" s="29"/>
      <c r="H48" s="28"/>
      <c r="I48" s="30"/>
      <c r="J48" s="30"/>
      <c r="K48" s="28"/>
      <c r="L48" s="32">
        <f t="shared" si="2"/>
        <v>0</v>
      </c>
      <c r="M48" s="33">
        <f>IF(AND(A48&lt;&gt;"",L48&gt;0),VLOOKUP(P48,Bewertung!A$3:B$50,2,FALSE()),0)</f>
        <v>0</v>
      </c>
      <c r="N48" s="34">
        <f>IF(AND(L47-L48&gt;0,L48-L49,I48&lt;&gt;""),Bewertung!C36+M48,M48)</f>
        <v>0</v>
      </c>
      <c r="O48" s="28"/>
      <c r="P48" s="35" t="str">
        <f t="shared" si="3"/>
        <v/>
      </c>
      <c r="Q48" s="36"/>
      <c r="R48" s="36"/>
      <c r="S48" s="37">
        <f t="shared" si="4"/>
        <v>0</v>
      </c>
      <c r="T48" s="38">
        <f t="shared" si="5"/>
        <v>0</v>
      </c>
      <c r="U48" s="39" t="str">
        <f t="shared" si="6"/>
        <v/>
      </c>
    </row>
    <row r="49" spans="1:21" x14ac:dyDescent="0.25">
      <c r="A49" s="25" t="str">
        <f t="shared" si="0"/>
        <v/>
      </c>
      <c r="B49" s="25" t="str">
        <f t="shared" si="1"/>
        <v/>
      </c>
      <c r="C49" s="26">
        <f>Teilnehmer!B49</f>
        <v>0</v>
      </c>
      <c r="D49" s="27"/>
      <c r="E49" s="28"/>
      <c r="F49" s="28"/>
      <c r="G49" s="29"/>
      <c r="H49" s="28"/>
      <c r="I49" s="30"/>
      <c r="J49" s="30"/>
      <c r="K49" s="28"/>
      <c r="L49" s="32">
        <f t="shared" si="2"/>
        <v>0</v>
      </c>
      <c r="M49" s="33">
        <f>IF(AND(A49&lt;&gt;"",L49&gt;0),VLOOKUP(P49,Bewertung!A$3:B$50,2,FALSE()),0)</f>
        <v>0</v>
      </c>
      <c r="N49" s="34">
        <f>IF(AND(L48-L49&gt;0,L49-L50,I49&lt;&gt;""),Bewertung!C60+M49,M49)</f>
        <v>0</v>
      </c>
      <c r="O49" s="28"/>
      <c r="P49" s="35" t="str">
        <f t="shared" si="3"/>
        <v/>
      </c>
      <c r="Q49" s="36"/>
      <c r="R49" s="36"/>
      <c r="S49" s="37">
        <f t="shared" si="4"/>
        <v>0</v>
      </c>
      <c r="T49" s="38">
        <f t="shared" si="5"/>
        <v>0</v>
      </c>
      <c r="U49" s="39" t="str">
        <f t="shared" si="6"/>
        <v/>
      </c>
    </row>
    <row r="50" spans="1:21" x14ac:dyDescent="0.25">
      <c r="A50" s="25" t="str">
        <f t="shared" si="0"/>
        <v/>
      </c>
      <c r="B50" s="25" t="str">
        <f t="shared" si="1"/>
        <v/>
      </c>
      <c r="C50" s="26">
        <f>Teilnehmer!B50</f>
        <v>0</v>
      </c>
      <c r="D50" s="26"/>
      <c r="E50" s="28"/>
      <c r="F50" s="28"/>
      <c r="G50" s="28"/>
      <c r="H50" s="28"/>
      <c r="I50" s="30"/>
      <c r="J50" s="30"/>
      <c r="K50" s="28"/>
      <c r="L50" s="32">
        <f t="shared" si="2"/>
        <v>0</v>
      </c>
      <c r="M50" s="33">
        <f>IF(AND(A50&lt;&gt;"",L50&gt;0),VLOOKUP(P50,Bewertung!A$3:B$50,2,FALSE()),0)</f>
        <v>0</v>
      </c>
      <c r="N50" s="34">
        <f>IF(AND(L49-L50&gt;0,L50-L51,I50&lt;&gt;""),Bewertung!C54+M50,M50)</f>
        <v>0</v>
      </c>
      <c r="O50" s="28"/>
      <c r="P50" s="35" t="str">
        <f t="shared" si="3"/>
        <v/>
      </c>
      <c r="Q50" s="36"/>
      <c r="R50" s="36"/>
      <c r="S50" s="37">
        <f t="shared" si="4"/>
        <v>0</v>
      </c>
      <c r="T50" s="38">
        <f t="shared" si="5"/>
        <v>0</v>
      </c>
      <c r="U50" s="39" t="str">
        <f t="shared" si="6"/>
        <v/>
      </c>
    </row>
    <row r="51" spans="1:21" x14ac:dyDescent="0.25">
      <c r="Q51" s="45"/>
    </row>
  </sheetData>
  <mergeCells count="15">
    <mergeCell ref="M1:M2"/>
    <mergeCell ref="N1:N2"/>
    <mergeCell ref="O1:O2"/>
    <mergeCell ref="P1:P2"/>
    <mergeCell ref="Q1:U1"/>
    <mergeCell ref="F1:F2"/>
    <mergeCell ref="G1:G2"/>
    <mergeCell ref="H1:H2"/>
    <mergeCell ref="I1:J1"/>
    <mergeCell ref="L1:L2"/>
    <mergeCell ref="A1:A2"/>
    <mergeCell ref="B1:B2"/>
    <mergeCell ref="C1:C2"/>
    <mergeCell ref="D1:D2"/>
    <mergeCell ref="E1:E2"/>
  </mergeCells>
  <pageMargins left="0.70833333333333304" right="0.70833333333333304" top="1.575" bottom="0.78749999999999998" header="0.31527777777777799" footer="0.51180555555555496"/>
  <pageSetup paperSize="9" orientation="landscape" horizontalDpi="300" verticalDpi="300"/>
  <headerFooter>
    <oddHeader>&amp;C&amp;"Calibri,Fett"&amp;22Tageswertung&amp;R&amp;"Calibri,Fett"&amp;22&amp;A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37" zoomScale="75" zoomScaleNormal="75" workbookViewId="0">
      <selection activeCell="F52" sqref="F52"/>
    </sheetView>
  </sheetViews>
  <sheetFormatPr baseColWidth="10" defaultColWidth="11.5703125" defaultRowHeight="15" x14ac:dyDescent="0.25"/>
  <cols>
    <col min="1" max="2" width="11.140625" customWidth="1"/>
    <col min="3" max="3" width="21.42578125" customWidth="1"/>
    <col min="4" max="64" width="11.140625" customWidth="1"/>
  </cols>
  <sheetData>
    <row r="1" spans="1:3" ht="21" x14ac:dyDescent="0.35">
      <c r="A1" s="120" t="s">
        <v>79</v>
      </c>
      <c r="B1" s="120"/>
    </row>
    <row r="2" spans="1:3" ht="15.75" x14ac:dyDescent="0.25">
      <c r="A2" s="103" t="s">
        <v>1</v>
      </c>
      <c r="B2" s="103" t="s">
        <v>17</v>
      </c>
      <c r="C2" s="103" t="s">
        <v>80</v>
      </c>
    </row>
    <row r="3" spans="1:3" x14ac:dyDescent="0.25">
      <c r="A3" s="91">
        <v>1</v>
      </c>
      <c r="B3">
        <v>10</v>
      </c>
      <c r="C3">
        <v>2</v>
      </c>
    </row>
    <row r="4" spans="1:3" x14ac:dyDescent="0.25">
      <c r="A4" s="91">
        <v>2</v>
      </c>
      <c r="B4">
        <v>8</v>
      </c>
      <c r="C4">
        <v>2</v>
      </c>
    </row>
    <row r="5" spans="1:3" x14ac:dyDescent="0.25">
      <c r="A5" s="91">
        <v>3</v>
      </c>
      <c r="B5">
        <v>7</v>
      </c>
      <c r="C5">
        <v>2</v>
      </c>
    </row>
    <row r="6" spans="1:3" x14ac:dyDescent="0.25">
      <c r="A6" s="91">
        <v>4</v>
      </c>
      <c r="B6">
        <v>6</v>
      </c>
      <c r="C6">
        <v>2</v>
      </c>
    </row>
    <row r="7" spans="1:3" x14ac:dyDescent="0.25">
      <c r="A7" s="91">
        <v>5</v>
      </c>
      <c r="B7">
        <v>5</v>
      </c>
      <c r="C7">
        <v>2</v>
      </c>
    </row>
    <row r="8" spans="1:3" x14ac:dyDescent="0.25">
      <c r="A8" s="91">
        <v>6</v>
      </c>
      <c r="B8">
        <v>4</v>
      </c>
      <c r="C8">
        <v>2</v>
      </c>
    </row>
    <row r="9" spans="1:3" x14ac:dyDescent="0.25">
      <c r="A9" s="91">
        <v>7</v>
      </c>
      <c r="B9">
        <v>3</v>
      </c>
      <c r="C9">
        <v>2</v>
      </c>
    </row>
    <row r="10" spans="1:3" x14ac:dyDescent="0.25">
      <c r="A10" s="91">
        <v>8</v>
      </c>
      <c r="B10">
        <v>2</v>
      </c>
      <c r="C10">
        <v>2</v>
      </c>
    </row>
    <row r="11" spans="1:3" x14ac:dyDescent="0.25">
      <c r="A11" s="91">
        <v>9</v>
      </c>
      <c r="B11">
        <v>1</v>
      </c>
      <c r="C11">
        <v>2</v>
      </c>
    </row>
    <row r="12" spans="1:3" x14ac:dyDescent="0.25">
      <c r="A12" s="91">
        <v>10</v>
      </c>
      <c r="B12">
        <v>1</v>
      </c>
      <c r="C12">
        <v>2</v>
      </c>
    </row>
    <row r="13" spans="1:3" x14ac:dyDescent="0.25">
      <c r="A13" s="91">
        <v>11</v>
      </c>
      <c r="B13">
        <v>1</v>
      </c>
      <c r="C13">
        <v>2</v>
      </c>
    </row>
    <row r="14" spans="1:3" x14ac:dyDescent="0.25">
      <c r="A14" s="91">
        <v>12</v>
      </c>
      <c r="B14">
        <v>1</v>
      </c>
      <c r="C14">
        <v>2</v>
      </c>
    </row>
    <row r="15" spans="1:3" x14ac:dyDescent="0.25">
      <c r="A15" s="91">
        <v>13</v>
      </c>
      <c r="B15">
        <v>1</v>
      </c>
      <c r="C15">
        <v>2</v>
      </c>
    </row>
    <row r="16" spans="1:3" x14ac:dyDescent="0.25">
      <c r="A16" s="91">
        <v>14</v>
      </c>
      <c r="B16">
        <v>1</v>
      </c>
      <c r="C16">
        <v>2</v>
      </c>
    </row>
    <row r="17" spans="1:3" x14ac:dyDescent="0.25">
      <c r="A17" s="91">
        <v>15</v>
      </c>
      <c r="B17">
        <v>1</v>
      </c>
      <c r="C17">
        <v>2</v>
      </c>
    </row>
    <row r="18" spans="1:3" x14ac:dyDescent="0.25">
      <c r="A18" s="91">
        <v>16</v>
      </c>
      <c r="B18">
        <v>1</v>
      </c>
      <c r="C18">
        <v>2</v>
      </c>
    </row>
    <row r="19" spans="1:3" x14ac:dyDescent="0.25">
      <c r="A19" s="91">
        <v>17</v>
      </c>
      <c r="B19">
        <v>1</v>
      </c>
      <c r="C19">
        <v>2</v>
      </c>
    </row>
    <row r="20" spans="1:3" x14ac:dyDescent="0.25">
      <c r="A20" s="91">
        <v>18</v>
      </c>
      <c r="B20">
        <v>1</v>
      </c>
      <c r="C20">
        <v>2</v>
      </c>
    </row>
    <row r="21" spans="1:3" x14ac:dyDescent="0.25">
      <c r="A21" s="91">
        <v>19</v>
      </c>
      <c r="B21">
        <v>1</v>
      </c>
      <c r="C21">
        <v>2</v>
      </c>
    </row>
    <row r="22" spans="1:3" x14ac:dyDescent="0.25">
      <c r="A22" s="91">
        <v>20</v>
      </c>
      <c r="B22">
        <v>1</v>
      </c>
      <c r="C22">
        <v>2</v>
      </c>
    </row>
    <row r="23" spans="1:3" x14ac:dyDescent="0.25">
      <c r="A23" s="91">
        <v>21</v>
      </c>
      <c r="B23">
        <v>1</v>
      </c>
      <c r="C23">
        <v>2</v>
      </c>
    </row>
    <row r="24" spans="1:3" x14ac:dyDescent="0.25">
      <c r="A24" s="91">
        <v>22</v>
      </c>
      <c r="B24">
        <v>1</v>
      </c>
      <c r="C24">
        <v>2</v>
      </c>
    </row>
    <row r="25" spans="1:3" x14ac:dyDescent="0.25">
      <c r="A25" s="91">
        <v>23</v>
      </c>
      <c r="B25">
        <v>1</v>
      </c>
      <c r="C25">
        <v>2</v>
      </c>
    </row>
    <row r="26" spans="1:3" x14ac:dyDescent="0.25">
      <c r="A26" s="91">
        <v>24</v>
      </c>
      <c r="B26">
        <v>1</v>
      </c>
      <c r="C26">
        <v>2</v>
      </c>
    </row>
    <row r="27" spans="1:3" x14ac:dyDescent="0.25">
      <c r="A27" s="91">
        <v>25</v>
      </c>
      <c r="B27">
        <v>1</v>
      </c>
      <c r="C27">
        <v>2</v>
      </c>
    </row>
    <row r="28" spans="1:3" x14ac:dyDescent="0.25">
      <c r="A28" s="91">
        <v>26</v>
      </c>
      <c r="B28">
        <v>1</v>
      </c>
      <c r="C28">
        <v>2</v>
      </c>
    </row>
    <row r="29" spans="1:3" x14ac:dyDescent="0.25">
      <c r="A29" s="91">
        <v>27</v>
      </c>
      <c r="B29">
        <v>1</v>
      </c>
      <c r="C29">
        <v>2</v>
      </c>
    </row>
    <row r="30" spans="1:3" x14ac:dyDescent="0.25">
      <c r="A30" s="91">
        <v>28</v>
      </c>
      <c r="B30">
        <v>1</v>
      </c>
      <c r="C30">
        <v>2</v>
      </c>
    </row>
    <row r="31" spans="1:3" x14ac:dyDescent="0.25">
      <c r="A31" s="91">
        <v>29</v>
      </c>
      <c r="B31">
        <v>1</v>
      </c>
      <c r="C31">
        <v>2</v>
      </c>
    </row>
    <row r="32" spans="1:3" x14ac:dyDescent="0.25">
      <c r="A32" s="91">
        <v>30</v>
      </c>
      <c r="B32">
        <v>1</v>
      </c>
      <c r="C32">
        <v>2</v>
      </c>
    </row>
    <row r="33" spans="1:3" x14ac:dyDescent="0.25">
      <c r="A33" s="91">
        <v>31</v>
      </c>
      <c r="B33">
        <v>1</v>
      </c>
      <c r="C33">
        <v>2</v>
      </c>
    </row>
    <row r="34" spans="1:3" x14ac:dyDescent="0.25">
      <c r="A34" s="91">
        <v>32</v>
      </c>
      <c r="B34">
        <v>1</v>
      </c>
      <c r="C34">
        <v>2</v>
      </c>
    </row>
    <row r="35" spans="1:3" x14ac:dyDescent="0.25">
      <c r="A35" s="91">
        <v>33</v>
      </c>
      <c r="B35">
        <v>1</v>
      </c>
      <c r="C35">
        <v>2</v>
      </c>
    </row>
    <row r="36" spans="1:3" x14ac:dyDescent="0.25">
      <c r="A36" s="91">
        <v>34</v>
      </c>
      <c r="B36">
        <v>1</v>
      </c>
      <c r="C36">
        <v>2</v>
      </c>
    </row>
    <row r="37" spans="1:3" x14ac:dyDescent="0.25">
      <c r="A37" s="91">
        <v>35</v>
      </c>
      <c r="B37">
        <v>1</v>
      </c>
      <c r="C37">
        <v>2</v>
      </c>
    </row>
    <row r="38" spans="1:3" x14ac:dyDescent="0.25">
      <c r="A38" s="91">
        <v>36</v>
      </c>
      <c r="B38">
        <v>1</v>
      </c>
      <c r="C38">
        <v>2</v>
      </c>
    </row>
    <row r="39" spans="1:3" x14ac:dyDescent="0.25">
      <c r="A39" s="91">
        <v>37</v>
      </c>
      <c r="B39">
        <v>1</v>
      </c>
      <c r="C39">
        <v>2</v>
      </c>
    </row>
    <row r="40" spans="1:3" x14ac:dyDescent="0.25">
      <c r="A40" s="91">
        <v>38</v>
      </c>
      <c r="B40">
        <v>1</v>
      </c>
      <c r="C40">
        <v>2</v>
      </c>
    </row>
    <row r="41" spans="1:3" x14ac:dyDescent="0.25">
      <c r="A41" s="91">
        <v>39</v>
      </c>
      <c r="B41">
        <v>1</v>
      </c>
      <c r="C41">
        <v>2</v>
      </c>
    </row>
    <row r="42" spans="1:3" x14ac:dyDescent="0.25">
      <c r="A42" s="91">
        <v>40</v>
      </c>
      <c r="B42">
        <v>1</v>
      </c>
      <c r="C42">
        <v>2</v>
      </c>
    </row>
    <row r="43" spans="1:3" x14ac:dyDescent="0.25">
      <c r="A43" s="91">
        <v>41</v>
      </c>
      <c r="B43">
        <v>1</v>
      </c>
      <c r="C43">
        <v>2</v>
      </c>
    </row>
    <row r="44" spans="1:3" x14ac:dyDescent="0.25">
      <c r="A44" s="91">
        <v>42</v>
      </c>
      <c r="B44">
        <v>1</v>
      </c>
      <c r="C44">
        <v>2</v>
      </c>
    </row>
    <row r="45" spans="1:3" x14ac:dyDescent="0.25">
      <c r="A45" s="91">
        <v>43</v>
      </c>
      <c r="B45">
        <v>1</v>
      </c>
      <c r="C45">
        <v>2</v>
      </c>
    </row>
    <row r="46" spans="1:3" x14ac:dyDescent="0.25">
      <c r="A46" s="91">
        <v>44</v>
      </c>
      <c r="B46">
        <v>1</v>
      </c>
      <c r="C46">
        <v>2</v>
      </c>
    </row>
    <row r="47" spans="1:3" x14ac:dyDescent="0.25">
      <c r="A47" s="91">
        <v>45</v>
      </c>
      <c r="B47">
        <v>1</v>
      </c>
      <c r="C47">
        <v>2</v>
      </c>
    </row>
    <row r="48" spans="1:3" x14ac:dyDescent="0.25">
      <c r="A48" s="91">
        <v>46</v>
      </c>
      <c r="B48">
        <v>1</v>
      </c>
      <c r="C48">
        <v>2</v>
      </c>
    </row>
    <row r="49" spans="1:3" x14ac:dyDescent="0.25">
      <c r="A49" s="91">
        <v>47</v>
      </c>
      <c r="B49">
        <v>1</v>
      </c>
      <c r="C49">
        <v>2</v>
      </c>
    </row>
    <row r="50" spans="1:3" x14ac:dyDescent="0.25">
      <c r="A50" s="91">
        <v>48</v>
      </c>
      <c r="B50">
        <v>1</v>
      </c>
      <c r="C50">
        <v>2</v>
      </c>
    </row>
  </sheetData>
  <mergeCells count="1">
    <mergeCell ref="A1:B1"/>
  </mergeCells>
  <pageMargins left="0.7" right="0.7" top="0.78749999999999998" bottom="0.78749999999999998" header="0.51180555555555496" footer="0.51180555555555496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="75" zoomScaleNormal="75" workbookViewId="0">
      <selection activeCell="L5" sqref="L5"/>
    </sheetView>
  </sheetViews>
  <sheetFormatPr baseColWidth="10" defaultColWidth="11.5703125" defaultRowHeight="15" x14ac:dyDescent="0.25"/>
  <cols>
    <col min="1" max="64" width="9.140625" customWidth="1"/>
  </cols>
  <sheetData>
    <row r="1" spans="1:13" x14ac:dyDescent="0.25">
      <c r="A1">
        <f>ROW(D2)</f>
        <v>2</v>
      </c>
    </row>
    <row r="3" spans="1:13" x14ac:dyDescent="0.25">
      <c r="B3">
        <f ca="1">INDIRECT("M1:M"&amp;ROW($3:$50))</f>
        <v>7</v>
      </c>
      <c r="M3">
        <v>7</v>
      </c>
    </row>
    <row r="4" spans="1:13" x14ac:dyDescent="0.25">
      <c r="B4" t="e">
        <f ca="1">INDIRECT("M1:M"&amp;ROW($3:$50))</f>
        <v>#VALUE!</v>
      </c>
      <c r="M4">
        <v>55</v>
      </c>
    </row>
    <row r="5" spans="1:13" x14ac:dyDescent="0.25">
      <c r="B5" t="e">
        <f ca="1">INDIRECT("M1:M"&amp;ROW($3:$50))</f>
        <v>#VALUE!</v>
      </c>
      <c r="M5">
        <v>66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baseColWidth="10" defaultColWidth="11.5703125" defaultRowHeight="15" x14ac:dyDescent="0.25"/>
  <cols>
    <col min="1" max="64" width="9.140625" customWidth="1"/>
  </cols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zoomScale="75" zoomScaleNormal="75" workbookViewId="0">
      <selection activeCell="H13" sqref="H13"/>
    </sheetView>
  </sheetViews>
  <sheetFormatPr baseColWidth="10" defaultColWidth="12.5703125" defaultRowHeight="15" x14ac:dyDescent="0.25"/>
  <cols>
    <col min="1" max="1" width="3.42578125" style="46" customWidth="1"/>
    <col min="2" max="2" width="20.42578125" customWidth="1"/>
    <col min="3" max="3" width="11.42578125" hidden="1" customWidth="1"/>
    <col min="4" max="4" width="13.28515625" customWidth="1"/>
    <col min="5" max="5" width="8.28515625" customWidth="1"/>
    <col min="6" max="6" width="5.28515625" style="47" customWidth="1"/>
    <col min="7" max="7" width="15.28515625" customWidth="1"/>
    <col min="8" max="8" width="15.42578125" customWidth="1"/>
    <col min="9" max="9" width="9.5703125" customWidth="1"/>
    <col min="10" max="10" width="5.42578125" customWidth="1"/>
    <col min="11" max="11" width="12" customWidth="1"/>
    <col min="12" max="12" width="10" customWidth="1"/>
    <col min="13" max="13" width="5.7109375" customWidth="1"/>
    <col min="14" max="14" width="22.7109375" customWidth="1"/>
  </cols>
  <sheetData>
    <row r="1" spans="1:16" ht="15.75" customHeight="1" x14ac:dyDescent="0.25">
      <c r="A1" s="121" t="s">
        <v>0</v>
      </c>
      <c r="B1" s="121" t="s">
        <v>2</v>
      </c>
      <c r="C1" s="121"/>
      <c r="D1" s="121" t="s">
        <v>3</v>
      </c>
      <c r="E1" s="121" t="s">
        <v>4</v>
      </c>
      <c r="F1" s="121" t="s">
        <v>5</v>
      </c>
      <c r="G1" s="104" t="s">
        <v>81</v>
      </c>
      <c r="H1" s="104" t="s">
        <v>82</v>
      </c>
      <c r="I1" s="104" t="s">
        <v>83</v>
      </c>
      <c r="J1" s="104" t="s">
        <v>84</v>
      </c>
      <c r="K1" s="104" t="s">
        <v>85</v>
      </c>
      <c r="L1" s="104" t="s">
        <v>85</v>
      </c>
      <c r="M1" s="104" t="s">
        <v>11</v>
      </c>
      <c r="N1" s="105"/>
      <c r="P1" s="106"/>
    </row>
    <row r="2" spans="1:16" s="103" customFormat="1" ht="15.75" x14ac:dyDescent="0.25">
      <c r="A2" s="121"/>
      <c r="B2" s="121"/>
      <c r="C2" s="121"/>
      <c r="D2" s="121"/>
      <c r="E2" s="121"/>
      <c r="F2" s="121"/>
      <c r="G2" s="107" t="s">
        <v>86</v>
      </c>
      <c r="H2" s="104" t="s">
        <v>86</v>
      </c>
      <c r="I2" s="104"/>
      <c r="J2" s="104" t="s">
        <v>1</v>
      </c>
      <c r="K2" s="104" t="s">
        <v>87</v>
      </c>
      <c r="L2" s="104" t="s">
        <v>1</v>
      </c>
      <c r="M2" s="104" t="s">
        <v>1</v>
      </c>
      <c r="N2" s="108" t="s">
        <v>12</v>
      </c>
      <c r="P2" s="109"/>
    </row>
    <row r="3" spans="1:16" x14ac:dyDescent="0.25">
      <c r="A3" s="110">
        <v>1</v>
      </c>
      <c r="B3" s="111" t="str">
        <f>IF(Teilnehmer!B3&lt;&gt;"",Teilnehmer!B3,"")</f>
        <v>Belz Thomas</v>
      </c>
      <c r="C3" s="112"/>
      <c r="D3" s="113"/>
      <c r="E3" s="113"/>
      <c r="F3" s="114"/>
      <c r="G3" s="115"/>
      <c r="H3" s="116"/>
      <c r="I3" s="117"/>
      <c r="J3" s="117"/>
      <c r="K3" s="117"/>
      <c r="L3" s="117"/>
      <c r="M3" s="117">
        <f t="shared" ref="M3:M50" si="0">J3+L3</f>
        <v>0</v>
      </c>
      <c r="N3" s="113"/>
    </row>
    <row r="4" spans="1:16" x14ac:dyDescent="0.25">
      <c r="A4" s="110">
        <v>2</v>
      </c>
      <c r="B4" s="111" t="str">
        <f>IF(Teilnehmer!B4&lt;&gt;"",Teilnehmer!B4,"")</f>
        <v>Beuke Lena</v>
      </c>
      <c r="C4" s="112"/>
      <c r="D4" s="113"/>
      <c r="E4" s="113"/>
      <c r="F4" s="113"/>
      <c r="G4" s="115"/>
      <c r="H4" s="116"/>
      <c r="I4" s="117"/>
      <c r="J4" s="117"/>
      <c r="K4" s="117"/>
      <c r="L4" s="117"/>
      <c r="M4" s="117">
        <f t="shared" si="0"/>
        <v>0</v>
      </c>
      <c r="N4" s="113"/>
    </row>
    <row r="5" spans="1:16" x14ac:dyDescent="0.25">
      <c r="A5" s="110">
        <v>3</v>
      </c>
      <c r="B5" s="111" t="str">
        <f>IF(Teilnehmer!B5&lt;&gt;"",Teilnehmer!B5,"")</f>
        <v>Böni Peter</v>
      </c>
      <c r="C5" s="112"/>
      <c r="D5" s="113"/>
      <c r="E5" s="113"/>
      <c r="F5" s="114"/>
      <c r="G5" s="113"/>
      <c r="H5" s="117"/>
      <c r="I5" s="117"/>
      <c r="J5" s="117"/>
      <c r="K5" s="117"/>
      <c r="L5" s="117"/>
      <c r="M5" s="117">
        <f t="shared" si="0"/>
        <v>0</v>
      </c>
      <c r="N5" s="113"/>
    </row>
    <row r="6" spans="1:16" x14ac:dyDescent="0.25">
      <c r="A6" s="110">
        <v>4</v>
      </c>
      <c r="B6" s="111" t="str">
        <f>IF(Teilnehmer!B6&lt;&gt;"",Teilnehmer!B6,"")</f>
        <v>Cooper Harry</v>
      </c>
      <c r="C6" s="112"/>
      <c r="D6" s="113"/>
      <c r="E6" s="113"/>
      <c r="F6" s="113"/>
      <c r="G6" s="113"/>
      <c r="H6" s="117"/>
      <c r="I6" s="117"/>
      <c r="J6" s="117"/>
      <c r="K6" s="117"/>
      <c r="L6" s="117"/>
      <c r="M6" s="117">
        <f t="shared" si="0"/>
        <v>0</v>
      </c>
      <c r="N6" s="113"/>
    </row>
    <row r="7" spans="1:16" x14ac:dyDescent="0.25">
      <c r="A7" s="110">
        <v>5</v>
      </c>
      <c r="B7" s="111" t="str">
        <f>IF(Teilnehmer!B7&lt;&gt;"",Teilnehmer!B7,"")</f>
        <v>Dosch Flurin</v>
      </c>
      <c r="C7" s="111"/>
      <c r="D7" s="113"/>
      <c r="E7" s="113"/>
      <c r="F7" s="114"/>
      <c r="G7" s="113"/>
      <c r="H7" s="117"/>
      <c r="I7" s="117"/>
      <c r="J7" s="117"/>
      <c r="K7" s="117"/>
      <c r="L7" s="117"/>
      <c r="M7" s="117">
        <f t="shared" si="0"/>
        <v>0</v>
      </c>
      <c r="N7" s="113"/>
    </row>
    <row r="8" spans="1:16" x14ac:dyDescent="0.25">
      <c r="A8" s="110">
        <v>6</v>
      </c>
      <c r="B8" s="111" t="str">
        <f>IF(Teilnehmer!B8&lt;&gt;"",Teilnehmer!B8,"")</f>
        <v>Eichholzer Andreas</v>
      </c>
      <c r="C8" s="111"/>
      <c r="D8" s="113"/>
      <c r="E8" s="113"/>
      <c r="F8" s="113"/>
      <c r="G8" s="113"/>
      <c r="H8" s="117"/>
      <c r="I8" s="117"/>
      <c r="J8" s="117"/>
      <c r="K8" s="117"/>
      <c r="L8" s="117"/>
      <c r="M8" s="117">
        <f t="shared" si="0"/>
        <v>0</v>
      </c>
      <c r="N8" s="113"/>
    </row>
    <row r="9" spans="1:16" x14ac:dyDescent="0.25">
      <c r="A9" s="110">
        <v>7</v>
      </c>
      <c r="B9" s="111" t="str">
        <f>IF(Teilnehmer!B9&lt;&gt;"",Teilnehmer!B9,"")</f>
        <v>Epper Martin</v>
      </c>
      <c r="C9" s="111"/>
      <c r="D9" s="113"/>
      <c r="E9" s="113"/>
      <c r="F9" s="114"/>
      <c r="G9" s="113"/>
      <c r="H9" s="117"/>
      <c r="I9" s="117"/>
      <c r="J9" s="117"/>
      <c r="K9" s="117"/>
      <c r="L9" s="117"/>
      <c r="M9" s="117">
        <f t="shared" si="0"/>
        <v>0</v>
      </c>
      <c r="N9" s="113"/>
    </row>
    <row r="10" spans="1:16" x14ac:dyDescent="0.25">
      <c r="A10" s="110"/>
      <c r="B10" s="111" t="str">
        <f>IF(Teilnehmer!B10&lt;&gt;"",Teilnehmer!B10,"")</f>
        <v>Erb Heinz</v>
      </c>
      <c r="C10" s="111"/>
      <c r="D10" s="113"/>
      <c r="E10" s="113"/>
      <c r="F10" s="114"/>
      <c r="G10" s="113"/>
      <c r="H10" s="117"/>
      <c r="I10" s="117"/>
      <c r="J10" s="117"/>
      <c r="K10" s="117"/>
      <c r="L10" s="117"/>
      <c r="M10" s="117">
        <f t="shared" si="0"/>
        <v>0</v>
      </c>
      <c r="N10" s="113"/>
    </row>
    <row r="11" spans="1:16" x14ac:dyDescent="0.25">
      <c r="A11" s="110"/>
      <c r="B11" s="111" t="str">
        <f>IF(Teilnehmer!B11&lt;&gt;"",Teilnehmer!B11,"")</f>
        <v>Farine Olivier</v>
      </c>
      <c r="C11" s="111"/>
      <c r="D11" s="113"/>
      <c r="E11" s="113"/>
      <c r="F11" s="114"/>
      <c r="G11" s="113"/>
      <c r="H11" s="117"/>
      <c r="I11" s="117"/>
      <c r="J11" s="117"/>
      <c r="K11" s="117"/>
      <c r="L11" s="117"/>
      <c r="M11" s="117">
        <f t="shared" si="0"/>
        <v>0</v>
      </c>
      <c r="N11" s="113"/>
    </row>
    <row r="12" spans="1:16" x14ac:dyDescent="0.25">
      <c r="A12" s="110"/>
      <c r="B12" s="111" t="str">
        <f>IF(Teilnehmer!B12&lt;&gt;"",Teilnehmer!B12,"")</f>
        <v>Frischknecht Lukas</v>
      </c>
      <c r="C12" s="111"/>
      <c r="D12" s="113"/>
      <c r="E12" s="113"/>
      <c r="F12" s="114"/>
      <c r="G12" s="113"/>
      <c r="H12" s="117"/>
      <c r="I12" s="117"/>
      <c r="J12" s="117"/>
      <c r="K12" s="117"/>
      <c r="L12" s="117"/>
      <c r="M12" s="117">
        <f t="shared" si="0"/>
        <v>0</v>
      </c>
      <c r="N12" s="113"/>
    </row>
    <row r="13" spans="1:16" x14ac:dyDescent="0.25">
      <c r="A13" s="110"/>
      <c r="B13" s="111" t="str">
        <f>IF(Teilnehmer!B13&lt;&gt;"",Teilnehmer!B13,"")</f>
        <v>Furrer Christian</v>
      </c>
      <c r="C13" s="111"/>
      <c r="D13" s="113"/>
      <c r="E13" s="113"/>
      <c r="F13" s="114"/>
      <c r="G13" s="113"/>
      <c r="H13" s="117"/>
      <c r="I13" s="117"/>
      <c r="J13" s="117"/>
      <c r="K13" s="117"/>
      <c r="L13" s="117"/>
      <c r="M13" s="117">
        <f t="shared" si="0"/>
        <v>0</v>
      </c>
      <c r="N13" s="113"/>
    </row>
    <row r="14" spans="1:16" x14ac:dyDescent="0.25">
      <c r="A14" s="110"/>
      <c r="B14" s="111" t="str">
        <f>IF(Teilnehmer!B14&lt;&gt;"",Teilnehmer!B14,"")</f>
        <v>Gysin Ruedi</v>
      </c>
      <c r="C14" s="111"/>
      <c r="D14" s="113"/>
      <c r="E14" s="113"/>
      <c r="F14" s="114"/>
      <c r="G14" s="113"/>
      <c r="H14" s="117"/>
      <c r="I14" s="117"/>
      <c r="J14" s="117"/>
      <c r="K14" s="117"/>
      <c r="L14" s="117"/>
      <c r="M14" s="117">
        <f t="shared" si="0"/>
        <v>0</v>
      </c>
      <c r="N14" s="113"/>
    </row>
    <row r="15" spans="1:16" x14ac:dyDescent="0.25">
      <c r="A15" s="110"/>
      <c r="B15" s="111" t="str">
        <f>IF(Teilnehmer!B15&lt;&gt;"",Teilnehmer!B15,"")</f>
        <v>Hirlinger Andreas</v>
      </c>
      <c r="C15" s="111"/>
      <c r="D15" s="113"/>
      <c r="E15" s="113"/>
      <c r="F15" s="114"/>
      <c r="G15" s="113"/>
      <c r="H15" s="117"/>
      <c r="I15" s="117"/>
      <c r="J15" s="117"/>
      <c r="K15" s="117"/>
      <c r="L15" s="117"/>
      <c r="M15" s="117">
        <f t="shared" si="0"/>
        <v>0</v>
      </c>
      <c r="N15" s="113"/>
    </row>
    <row r="16" spans="1:16" x14ac:dyDescent="0.25">
      <c r="A16" s="110"/>
      <c r="B16" s="111" t="str">
        <f>IF(Teilnehmer!B16&lt;&gt;"",Teilnehmer!B16,"")</f>
        <v>Hürlimann Armin</v>
      </c>
      <c r="C16" s="111"/>
      <c r="D16" s="113"/>
      <c r="E16" s="113"/>
      <c r="F16" s="114"/>
      <c r="G16" s="113"/>
      <c r="H16" s="117"/>
      <c r="I16" s="117"/>
      <c r="J16" s="117"/>
      <c r="K16" s="117"/>
      <c r="L16" s="117"/>
      <c r="M16" s="117">
        <f t="shared" si="0"/>
        <v>0</v>
      </c>
      <c r="N16" s="113"/>
    </row>
    <row r="17" spans="1:14" x14ac:dyDescent="0.25">
      <c r="A17" s="110"/>
      <c r="B17" s="111" t="str">
        <f>IF(Teilnehmer!B17&lt;&gt;"",Teilnehmer!B17,"")</f>
        <v>Hürlimann Roland</v>
      </c>
      <c r="C17" s="111"/>
      <c r="D17" s="113"/>
      <c r="E17" s="113"/>
      <c r="F17" s="114"/>
      <c r="G17" s="113"/>
      <c r="H17" s="117"/>
      <c r="I17" s="117"/>
      <c r="J17" s="117"/>
      <c r="K17" s="117"/>
      <c r="L17" s="117"/>
      <c r="M17" s="117">
        <f t="shared" si="0"/>
        <v>0</v>
      </c>
      <c r="N17" s="113"/>
    </row>
    <row r="18" spans="1:14" x14ac:dyDescent="0.25">
      <c r="A18" s="110"/>
      <c r="B18" s="111" t="str">
        <f>IF(Teilnehmer!B18&lt;&gt;"",Teilnehmer!B18,"")</f>
        <v>Isler Urs</v>
      </c>
      <c r="C18" s="111"/>
      <c r="D18" s="113"/>
      <c r="E18" s="113"/>
      <c r="F18" s="114"/>
      <c r="G18" s="113"/>
      <c r="H18" s="117"/>
      <c r="I18" s="117"/>
      <c r="J18" s="117"/>
      <c r="K18" s="117"/>
      <c r="L18" s="117"/>
      <c r="M18" s="117">
        <f t="shared" si="0"/>
        <v>0</v>
      </c>
      <c r="N18" s="113"/>
    </row>
    <row r="19" spans="1:14" x14ac:dyDescent="0.25">
      <c r="A19" s="110"/>
      <c r="B19" s="111" t="str">
        <f>IF(Teilnehmer!B19&lt;&gt;"",Teilnehmer!B19,"")</f>
        <v>Jägli Nico</v>
      </c>
      <c r="C19" s="111"/>
      <c r="D19" s="113"/>
      <c r="E19" s="113"/>
      <c r="F19" s="114"/>
      <c r="G19" s="113"/>
      <c r="H19" s="117"/>
      <c r="I19" s="117"/>
      <c r="J19" s="117"/>
      <c r="K19" s="117"/>
      <c r="L19" s="117"/>
      <c r="M19" s="117">
        <f t="shared" si="0"/>
        <v>0</v>
      </c>
      <c r="N19" s="113"/>
    </row>
    <row r="20" spans="1:14" x14ac:dyDescent="0.25">
      <c r="A20" s="110"/>
      <c r="B20" s="111" t="str">
        <f>IF(Teilnehmer!B20&lt;&gt;"",Teilnehmer!B20,"")</f>
        <v>Jud Martin</v>
      </c>
      <c r="C20" s="111"/>
      <c r="D20" s="113"/>
      <c r="E20" s="113"/>
      <c r="F20" s="114"/>
      <c r="G20" s="113"/>
      <c r="H20" s="117"/>
      <c r="I20" s="117"/>
      <c r="J20" s="117"/>
      <c r="K20" s="117"/>
      <c r="L20" s="117"/>
      <c r="M20" s="117">
        <f t="shared" si="0"/>
        <v>0</v>
      </c>
      <c r="N20" s="113"/>
    </row>
    <row r="21" spans="1:14" x14ac:dyDescent="0.25">
      <c r="A21" s="110"/>
      <c r="B21" s="111" t="str">
        <f>IF(Teilnehmer!B21&lt;&gt;"",Teilnehmer!B21,"")</f>
        <v>Koachurovski Volodymyr</v>
      </c>
      <c r="C21" s="111"/>
      <c r="D21" s="113"/>
      <c r="E21" s="113"/>
      <c r="F21" s="114"/>
      <c r="G21" s="113"/>
      <c r="H21" s="117"/>
      <c r="I21" s="117"/>
      <c r="J21" s="117"/>
      <c r="K21" s="117"/>
      <c r="L21" s="117"/>
      <c r="M21" s="117">
        <f t="shared" si="0"/>
        <v>0</v>
      </c>
      <c r="N21" s="113"/>
    </row>
    <row r="22" spans="1:14" x14ac:dyDescent="0.25">
      <c r="A22" s="110"/>
      <c r="B22" s="111" t="str">
        <f>IF(Teilnehmer!B22&lt;&gt;"",Teilnehmer!B22,"")</f>
        <v>Landert Beat</v>
      </c>
      <c r="C22" s="111"/>
      <c r="D22" s="113"/>
      <c r="E22" s="113"/>
      <c r="F22" s="114"/>
      <c r="G22" s="113"/>
      <c r="H22" s="117"/>
      <c r="I22" s="117"/>
      <c r="J22" s="117"/>
      <c r="K22" s="117"/>
      <c r="L22" s="117"/>
      <c r="M22" s="117">
        <f t="shared" si="0"/>
        <v>0</v>
      </c>
      <c r="N22" s="113"/>
    </row>
    <row r="23" spans="1:14" x14ac:dyDescent="0.25">
      <c r="A23" s="110"/>
      <c r="B23" s="111" t="str">
        <f>IF(Teilnehmer!B23&lt;&gt;"",Teilnehmer!B23,"")</f>
        <v>Müller Armin</v>
      </c>
      <c r="C23" s="111"/>
      <c r="D23" s="113"/>
      <c r="E23" s="113"/>
      <c r="F23" s="114"/>
      <c r="G23" s="113"/>
      <c r="H23" s="117"/>
      <c r="I23" s="117"/>
      <c r="J23" s="117"/>
      <c r="K23" s="117"/>
      <c r="L23" s="117"/>
      <c r="M23" s="117">
        <f t="shared" si="0"/>
        <v>0</v>
      </c>
      <c r="N23" s="113"/>
    </row>
    <row r="24" spans="1:14" x14ac:dyDescent="0.25">
      <c r="A24" s="110"/>
      <c r="B24" s="111" t="str">
        <f>IF(Teilnehmer!B24&lt;&gt;"",Teilnehmer!B24,"")</f>
        <v>Rothenbühler Andreas</v>
      </c>
      <c r="C24" s="112"/>
      <c r="D24" s="113"/>
      <c r="E24" s="113"/>
      <c r="F24" s="113"/>
      <c r="G24" s="113"/>
      <c r="H24" s="117"/>
      <c r="I24" s="117"/>
      <c r="J24" s="117"/>
      <c r="K24" s="117"/>
      <c r="L24" s="117"/>
      <c r="M24" s="117">
        <f t="shared" si="0"/>
        <v>0</v>
      </c>
      <c r="N24" s="113"/>
    </row>
    <row r="25" spans="1:14" x14ac:dyDescent="0.25">
      <c r="A25" s="110"/>
      <c r="B25" s="111" t="str">
        <f>IF(Teilnehmer!B25&lt;&gt;"",Teilnehmer!B25,"")</f>
        <v>Schenker Ronald</v>
      </c>
      <c r="C25" s="112"/>
      <c r="D25" s="113"/>
      <c r="E25" s="113"/>
      <c r="F25" s="114"/>
      <c r="G25" s="113"/>
      <c r="H25" s="117"/>
      <c r="I25" s="117"/>
      <c r="J25" s="117"/>
      <c r="K25" s="117"/>
      <c r="L25" s="117"/>
      <c r="M25" s="117">
        <f t="shared" si="0"/>
        <v>0</v>
      </c>
      <c r="N25" s="113"/>
    </row>
    <row r="26" spans="1:14" x14ac:dyDescent="0.25">
      <c r="A26" s="110"/>
      <c r="B26" s="111" t="str">
        <f>IF(Teilnehmer!B26&lt;&gt;"",Teilnehmer!B26,"")</f>
        <v>Schmid Bruno</v>
      </c>
      <c r="C26" s="112"/>
      <c r="D26" s="113"/>
      <c r="E26" s="113"/>
      <c r="F26" s="114"/>
      <c r="G26" s="113"/>
      <c r="H26" s="117"/>
      <c r="I26" s="117"/>
      <c r="J26" s="117"/>
      <c r="K26" s="117"/>
      <c r="L26" s="117"/>
      <c r="M26" s="117">
        <f t="shared" si="0"/>
        <v>0</v>
      </c>
      <c r="N26" s="113"/>
    </row>
    <row r="27" spans="1:14" x14ac:dyDescent="0.25">
      <c r="A27" s="110"/>
      <c r="B27" s="111" t="str">
        <f>IF(Teilnehmer!B27&lt;&gt;"",Teilnehmer!B27,"")</f>
        <v>Schmid Peter</v>
      </c>
      <c r="C27" s="112"/>
      <c r="D27" s="113"/>
      <c r="E27" s="113"/>
      <c r="F27" s="114"/>
      <c r="G27" s="113"/>
      <c r="H27" s="117"/>
      <c r="I27" s="117"/>
      <c r="J27" s="117"/>
      <c r="K27" s="117"/>
      <c r="L27" s="117"/>
      <c r="M27" s="117">
        <f t="shared" si="0"/>
        <v>0</v>
      </c>
      <c r="N27" s="113"/>
    </row>
    <row r="28" spans="1:14" x14ac:dyDescent="0.25">
      <c r="A28" s="110"/>
      <c r="B28" s="111" t="str">
        <f>IF(Teilnehmer!B28&lt;&gt;"",Teilnehmer!B28,"")</f>
        <v>Segreff Marco</v>
      </c>
      <c r="C28" s="112"/>
      <c r="D28" s="113"/>
      <c r="E28" s="113"/>
      <c r="F28" s="114"/>
      <c r="G28" s="113"/>
      <c r="H28" s="117"/>
      <c r="I28" s="117"/>
      <c r="J28" s="117"/>
      <c r="K28" s="117"/>
      <c r="L28" s="117"/>
      <c r="M28" s="117">
        <f t="shared" si="0"/>
        <v>0</v>
      </c>
      <c r="N28" s="113"/>
    </row>
    <row r="29" spans="1:14" x14ac:dyDescent="0.25">
      <c r="A29" s="110"/>
      <c r="B29" s="111" t="str">
        <f>IF(Teilnehmer!B29&lt;&gt;"",Teilnehmer!B29,"")</f>
        <v>Spielmann Andreas</v>
      </c>
      <c r="C29" s="112"/>
      <c r="D29" s="113"/>
      <c r="E29" s="113"/>
      <c r="F29" s="114"/>
      <c r="G29" s="113"/>
      <c r="H29" s="117"/>
      <c r="I29" s="117"/>
      <c r="J29" s="117"/>
      <c r="K29" s="117"/>
      <c r="L29" s="117"/>
      <c r="M29" s="117">
        <f t="shared" si="0"/>
        <v>0</v>
      </c>
      <c r="N29" s="113"/>
    </row>
    <row r="30" spans="1:14" x14ac:dyDescent="0.25">
      <c r="A30" s="110"/>
      <c r="B30" s="111" t="str">
        <f>IF(Teilnehmer!B30&lt;&gt;"",Teilnehmer!B30,"")</f>
        <v>Sprich Adrian</v>
      </c>
      <c r="C30" s="112"/>
      <c r="D30" s="113"/>
      <c r="E30" s="113"/>
      <c r="F30" s="114"/>
      <c r="G30" s="113"/>
      <c r="H30" s="117"/>
      <c r="I30" s="117"/>
      <c r="J30" s="117"/>
      <c r="K30" s="117"/>
      <c r="L30" s="117"/>
      <c r="M30" s="117">
        <f t="shared" si="0"/>
        <v>0</v>
      </c>
      <c r="N30" s="113"/>
    </row>
    <row r="31" spans="1:14" x14ac:dyDescent="0.25">
      <c r="A31" s="110"/>
      <c r="B31" s="111" t="str">
        <f>IF(Teilnehmer!B31&lt;&gt;"",Teilnehmer!B31,"")</f>
        <v>Stauber Simon</v>
      </c>
      <c r="C31" s="112"/>
      <c r="D31" s="113"/>
      <c r="E31" s="113"/>
      <c r="F31" s="114"/>
      <c r="G31" s="113"/>
      <c r="H31" s="117"/>
      <c r="I31" s="117"/>
      <c r="J31" s="117"/>
      <c r="K31" s="117"/>
      <c r="L31" s="117"/>
      <c r="M31" s="117">
        <f t="shared" si="0"/>
        <v>0</v>
      </c>
      <c r="N31" s="113"/>
    </row>
    <row r="32" spans="1:14" x14ac:dyDescent="0.25">
      <c r="A32" s="110"/>
      <c r="B32" s="111" t="str">
        <f>IF(Teilnehmer!B32&lt;&gt;"",Teilnehmer!B32,"")</f>
        <v>Stemmler Miriam</v>
      </c>
      <c r="C32" s="112"/>
      <c r="D32" s="113"/>
      <c r="E32" s="113"/>
      <c r="F32" s="114"/>
      <c r="G32" s="113"/>
      <c r="H32" s="117"/>
      <c r="I32" s="117"/>
      <c r="J32" s="117"/>
      <c r="K32" s="117"/>
      <c r="L32" s="117"/>
      <c r="M32" s="117">
        <f t="shared" si="0"/>
        <v>0</v>
      </c>
      <c r="N32" s="113"/>
    </row>
    <row r="33" spans="1:14" x14ac:dyDescent="0.25">
      <c r="A33" s="110"/>
      <c r="B33" s="111" t="str">
        <f>IF(Teilnehmer!B33&lt;&gt;"",Teilnehmer!B33,"")</f>
        <v>Stemmler Thomas</v>
      </c>
      <c r="C33" s="112"/>
      <c r="D33" s="113"/>
      <c r="E33" s="113"/>
      <c r="F33" s="114"/>
      <c r="G33" s="113"/>
      <c r="H33" s="117"/>
      <c r="I33" s="117"/>
      <c r="J33" s="117"/>
      <c r="K33" s="117"/>
      <c r="L33" s="117"/>
      <c r="M33" s="117">
        <f t="shared" si="0"/>
        <v>0</v>
      </c>
      <c r="N33" s="113"/>
    </row>
    <row r="34" spans="1:14" x14ac:dyDescent="0.25">
      <c r="A34" s="110"/>
      <c r="B34" s="111" t="str">
        <f>IF(Teilnehmer!B34&lt;&gt;"",Teilnehmer!B34,"")</f>
        <v>Straub Beat</v>
      </c>
      <c r="C34" s="112"/>
      <c r="D34" s="113"/>
      <c r="E34" s="113"/>
      <c r="F34" s="114"/>
      <c r="G34" s="113"/>
      <c r="H34" s="117"/>
      <c r="I34" s="117"/>
      <c r="J34" s="117"/>
      <c r="K34" s="117"/>
      <c r="L34" s="117"/>
      <c r="M34" s="117">
        <f t="shared" si="0"/>
        <v>0</v>
      </c>
      <c r="N34" s="113"/>
    </row>
    <row r="35" spans="1:14" x14ac:dyDescent="0.25">
      <c r="A35" s="110"/>
      <c r="B35" s="111" t="str">
        <f>IF(Teilnehmer!B35&lt;&gt;"",Teilnehmer!B35,"")</f>
        <v>von der Crone Markus</v>
      </c>
      <c r="C35" s="111"/>
      <c r="D35" s="113"/>
      <c r="E35" s="113"/>
      <c r="F35" s="114"/>
      <c r="G35" s="113"/>
      <c r="H35" s="117"/>
      <c r="I35" s="117"/>
      <c r="J35" s="117"/>
      <c r="K35" s="117"/>
      <c r="L35" s="117"/>
      <c r="M35" s="117">
        <f t="shared" si="0"/>
        <v>0</v>
      </c>
      <c r="N35" s="113"/>
    </row>
    <row r="36" spans="1:14" x14ac:dyDescent="0.25">
      <c r="A36" s="110"/>
      <c r="B36" s="111" t="str">
        <f>IF(Teilnehmer!B36&lt;&gt;"",Teilnehmer!B36,"")</f>
        <v>Wegmann Adrian</v>
      </c>
      <c r="C36" s="111"/>
      <c r="D36" s="113"/>
      <c r="E36" s="113"/>
      <c r="F36" s="114"/>
      <c r="G36" s="113"/>
      <c r="H36" s="117"/>
      <c r="I36" s="117"/>
      <c r="J36" s="117"/>
      <c r="K36" s="117"/>
      <c r="L36" s="117"/>
      <c r="M36" s="117">
        <f t="shared" si="0"/>
        <v>0</v>
      </c>
      <c r="N36" s="113"/>
    </row>
    <row r="37" spans="1:14" x14ac:dyDescent="0.25">
      <c r="A37" s="110"/>
      <c r="B37" s="111" t="str">
        <f>IF(Teilnehmer!B37&lt;&gt;"",Teilnehmer!B37,"")</f>
        <v>Wesp Gerhard</v>
      </c>
      <c r="C37" s="111"/>
      <c r="D37" s="113"/>
      <c r="E37" s="113"/>
      <c r="F37" s="114"/>
      <c r="G37" s="113"/>
      <c r="H37" s="117"/>
      <c r="I37" s="117"/>
      <c r="J37" s="117"/>
      <c r="K37" s="117"/>
      <c r="L37" s="117"/>
      <c r="M37" s="117">
        <f t="shared" si="0"/>
        <v>0</v>
      </c>
      <c r="N37" s="113"/>
    </row>
    <row r="38" spans="1:14" x14ac:dyDescent="0.25">
      <c r="A38" s="110"/>
      <c r="B38" s="111" t="str">
        <f>IF(Teilnehmer!B38&lt;&gt;"",Teilnehmer!B38,"")</f>
        <v>Willi Ernst</v>
      </c>
      <c r="C38" s="111"/>
      <c r="D38" s="113"/>
      <c r="E38" s="113"/>
      <c r="F38" s="114"/>
      <c r="G38" s="113"/>
      <c r="H38" s="117"/>
      <c r="I38" s="117"/>
      <c r="J38" s="117"/>
      <c r="K38" s="117"/>
      <c r="L38" s="117"/>
      <c r="M38" s="117">
        <f t="shared" si="0"/>
        <v>0</v>
      </c>
      <c r="N38" s="113"/>
    </row>
    <row r="39" spans="1:14" x14ac:dyDescent="0.25">
      <c r="A39" s="110"/>
      <c r="B39" s="111" t="str">
        <f>IF(Teilnehmer!B39&lt;&gt;"",Teilnehmer!B39,"")</f>
        <v>Zehnder Joel</v>
      </c>
      <c r="C39" s="111"/>
      <c r="D39" s="113"/>
      <c r="E39" s="113"/>
      <c r="F39" s="114"/>
      <c r="G39" s="113"/>
      <c r="H39" s="117"/>
      <c r="I39" s="117"/>
      <c r="J39" s="117"/>
      <c r="K39" s="117"/>
      <c r="L39" s="117"/>
      <c r="M39" s="117">
        <f t="shared" si="0"/>
        <v>0</v>
      </c>
      <c r="N39" s="113"/>
    </row>
    <row r="40" spans="1:14" x14ac:dyDescent="0.25">
      <c r="A40" s="110"/>
      <c r="B40" s="111" t="str">
        <f>IF(Teilnehmer!B40&lt;&gt;"",Teilnehmer!B40,"")</f>
        <v>Zeitner Luc</v>
      </c>
      <c r="C40" s="111"/>
      <c r="D40" s="113"/>
      <c r="E40" s="113"/>
      <c r="F40" s="114"/>
      <c r="G40" s="113"/>
      <c r="H40" s="117"/>
      <c r="I40" s="117"/>
      <c r="J40" s="117"/>
      <c r="K40" s="117"/>
      <c r="L40" s="117"/>
      <c r="M40" s="117">
        <f t="shared" si="0"/>
        <v>0</v>
      </c>
      <c r="N40" s="113"/>
    </row>
    <row r="41" spans="1:14" x14ac:dyDescent="0.25">
      <c r="A41" s="110"/>
      <c r="B41" s="111" t="str">
        <f>IF(Teilnehmer!B41&lt;&gt;"",Teilnehmer!B41,"")</f>
        <v>Zimmermann Urs</v>
      </c>
      <c r="C41" s="111"/>
      <c r="D41" s="113"/>
      <c r="E41" s="113"/>
      <c r="F41" s="114"/>
      <c r="G41" s="113"/>
      <c r="H41" s="117"/>
      <c r="I41" s="117"/>
      <c r="J41" s="117"/>
      <c r="K41" s="117"/>
      <c r="L41" s="117"/>
      <c r="M41" s="117">
        <f t="shared" si="0"/>
        <v>0</v>
      </c>
      <c r="N41" s="113"/>
    </row>
    <row r="42" spans="1:14" x14ac:dyDescent="0.25">
      <c r="A42" s="110"/>
      <c r="B42" s="111">
        <f>IF(Teilnehmer!B42&lt;&gt;"",Teilnehmer!B42,"")</f>
        <v>0</v>
      </c>
      <c r="C42" s="111"/>
      <c r="D42" s="113"/>
      <c r="E42" s="113"/>
      <c r="F42" s="114"/>
      <c r="G42" s="113"/>
      <c r="H42" s="117"/>
      <c r="I42" s="117"/>
      <c r="J42" s="117"/>
      <c r="K42" s="117"/>
      <c r="L42" s="117"/>
      <c r="M42" s="117">
        <f t="shared" si="0"/>
        <v>0</v>
      </c>
      <c r="N42" s="113"/>
    </row>
    <row r="43" spans="1:14" x14ac:dyDescent="0.25">
      <c r="A43" s="110"/>
      <c r="B43" s="111">
        <f>IF(Teilnehmer!B43&lt;&gt;"",Teilnehmer!B43,"")</f>
        <v>0</v>
      </c>
      <c r="C43" s="111"/>
      <c r="D43" s="113"/>
      <c r="E43" s="113"/>
      <c r="F43" s="114"/>
      <c r="G43" s="113"/>
      <c r="H43" s="117"/>
      <c r="I43" s="117"/>
      <c r="J43" s="117"/>
      <c r="K43" s="117"/>
      <c r="L43" s="117"/>
      <c r="M43" s="117">
        <f t="shared" si="0"/>
        <v>0</v>
      </c>
      <c r="N43" s="113"/>
    </row>
    <row r="44" spans="1:14" x14ac:dyDescent="0.25">
      <c r="A44" s="110"/>
      <c r="B44" s="111">
        <f>IF(Teilnehmer!B44&lt;&gt;"",Teilnehmer!B44,"")</f>
        <v>0</v>
      </c>
      <c r="C44" s="111"/>
      <c r="D44" s="113"/>
      <c r="E44" s="113"/>
      <c r="F44" s="114"/>
      <c r="G44" s="113"/>
      <c r="H44" s="117"/>
      <c r="I44" s="117"/>
      <c r="J44" s="117"/>
      <c r="K44" s="117"/>
      <c r="L44" s="117"/>
      <c r="M44" s="117">
        <f t="shared" si="0"/>
        <v>0</v>
      </c>
      <c r="N44" s="113"/>
    </row>
    <row r="45" spans="1:14" x14ac:dyDescent="0.25">
      <c r="A45" s="110"/>
      <c r="B45" s="111">
        <f>IF(Teilnehmer!B45&lt;&gt;"",Teilnehmer!B45,"")</f>
        <v>0</v>
      </c>
      <c r="C45" s="111"/>
      <c r="D45" s="113"/>
      <c r="E45" s="113"/>
      <c r="F45" s="114"/>
      <c r="G45" s="113"/>
      <c r="H45" s="117"/>
      <c r="I45" s="117"/>
      <c r="J45" s="117"/>
      <c r="K45" s="117"/>
      <c r="L45" s="117"/>
      <c r="M45" s="117">
        <f t="shared" si="0"/>
        <v>0</v>
      </c>
      <c r="N45" s="113"/>
    </row>
    <row r="46" spans="1:14" x14ac:dyDescent="0.25">
      <c r="A46" s="110"/>
      <c r="B46" s="111">
        <f>IF(Teilnehmer!B46&lt;&gt;"",Teilnehmer!B46,"")</f>
        <v>0</v>
      </c>
      <c r="C46" s="111"/>
      <c r="D46" s="113"/>
      <c r="E46" s="113"/>
      <c r="F46" s="114"/>
      <c r="G46" s="113"/>
      <c r="H46" s="117"/>
      <c r="I46" s="117"/>
      <c r="J46" s="117"/>
      <c r="K46" s="117"/>
      <c r="L46" s="117"/>
      <c r="M46" s="117">
        <f t="shared" si="0"/>
        <v>0</v>
      </c>
      <c r="N46" s="113"/>
    </row>
    <row r="47" spans="1:14" x14ac:dyDescent="0.25">
      <c r="A47" s="110"/>
      <c r="B47" s="111">
        <f>IF(Teilnehmer!B47&lt;&gt;"",Teilnehmer!B47,"")</f>
        <v>0</v>
      </c>
      <c r="C47" s="111"/>
      <c r="D47" s="113"/>
      <c r="E47" s="113"/>
      <c r="F47" s="114"/>
      <c r="G47" s="113"/>
      <c r="H47" s="117"/>
      <c r="I47" s="117"/>
      <c r="J47" s="117"/>
      <c r="K47" s="117"/>
      <c r="L47" s="117"/>
      <c r="M47" s="117">
        <f t="shared" si="0"/>
        <v>0</v>
      </c>
      <c r="N47" s="113"/>
    </row>
    <row r="48" spans="1:14" x14ac:dyDescent="0.25">
      <c r="A48" s="110"/>
      <c r="B48" s="111">
        <f>IF(Teilnehmer!B48&lt;&gt;"",Teilnehmer!B48,"")</f>
        <v>0</v>
      </c>
      <c r="C48" s="111"/>
      <c r="D48" s="113"/>
      <c r="E48" s="113"/>
      <c r="F48" s="114"/>
      <c r="G48" s="113"/>
      <c r="H48" s="117"/>
      <c r="I48" s="117"/>
      <c r="J48" s="117"/>
      <c r="K48" s="117"/>
      <c r="L48" s="117"/>
      <c r="M48" s="117">
        <f t="shared" si="0"/>
        <v>0</v>
      </c>
      <c r="N48" s="113"/>
    </row>
    <row r="49" spans="1:14" x14ac:dyDescent="0.25">
      <c r="A49" s="110"/>
      <c r="B49" s="111">
        <f>IF(Teilnehmer!B49&lt;&gt;"",Teilnehmer!B49,"")</f>
        <v>0</v>
      </c>
      <c r="C49" s="111"/>
      <c r="D49" s="113"/>
      <c r="E49" s="113"/>
      <c r="F49" s="114"/>
      <c r="G49" s="113"/>
      <c r="H49" s="117"/>
      <c r="I49" s="117"/>
      <c r="J49" s="117"/>
      <c r="K49" s="117"/>
      <c r="L49" s="117"/>
      <c r="M49" s="117">
        <f t="shared" si="0"/>
        <v>0</v>
      </c>
      <c r="N49" s="113"/>
    </row>
    <row r="50" spans="1:14" x14ac:dyDescent="0.25">
      <c r="A50" s="110"/>
      <c r="B50" s="111">
        <f>IF(Teilnehmer!B50&lt;&gt;"",Teilnehmer!B50,"")</f>
        <v>0</v>
      </c>
      <c r="C50" s="111"/>
      <c r="D50" s="113"/>
      <c r="E50" s="113"/>
      <c r="F50" s="114"/>
      <c r="G50" s="113"/>
      <c r="H50" s="117"/>
      <c r="I50" s="117"/>
      <c r="J50" s="117"/>
      <c r="K50" s="117"/>
      <c r="L50" s="117"/>
      <c r="M50" s="117">
        <f t="shared" si="0"/>
        <v>0</v>
      </c>
      <c r="N50" s="113"/>
    </row>
  </sheetData>
  <mergeCells count="6">
    <mergeCell ref="F1:F2"/>
    <mergeCell ref="A1:A2"/>
    <mergeCell ref="B1:B2"/>
    <mergeCell ref="C1:C2"/>
    <mergeCell ref="D1:D2"/>
    <mergeCell ref="E1:E2"/>
  </mergeCells>
  <pageMargins left="0.78749999999999998" right="0.78749999999999998" top="1.49583333333333" bottom="0.39374999999999999" header="0.27569444444444402" footer="0.51180555555555496"/>
  <pageSetup paperSize="9" fitToHeight="0" orientation="landscape" horizontalDpi="300" verticalDpi="300"/>
  <headerFooter>
    <oddHeader>&amp;C&amp;"Calibri,Fett"&amp;20Tageswertung&amp;R&amp;"Calibri,Fett"&amp;20&amp;A
&amp;11Seite &amp;P von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75" zoomScaleNormal="75" workbookViewId="0">
      <selection activeCell="O24" sqref="O24"/>
    </sheetView>
  </sheetViews>
  <sheetFormatPr baseColWidth="10" defaultColWidth="11.5703125" defaultRowHeight="15" x14ac:dyDescent="0.25"/>
  <cols>
    <col min="1" max="2" width="11.140625" customWidth="1"/>
    <col min="3" max="3" width="14" customWidth="1"/>
    <col min="4" max="4" width="12.85546875" customWidth="1"/>
    <col min="5" max="64" width="11.140625" customWidth="1"/>
  </cols>
  <sheetData>
    <row r="1" spans="1:7" x14ac:dyDescent="0.2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20</v>
      </c>
    </row>
    <row r="2" spans="1:7" x14ac:dyDescent="0.25">
      <c r="A2" t="s">
        <v>93</v>
      </c>
      <c r="B2">
        <v>30</v>
      </c>
      <c r="D2" s="118">
        <v>820</v>
      </c>
      <c r="E2">
        <v>0</v>
      </c>
      <c r="F2" s="119">
        <f>E3/G2*60</f>
        <v>4.2857142857142856</v>
      </c>
      <c r="G2">
        <v>140</v>
      </c>
    </row>
    <row r="3" spans="1:7" x14ac:dyDescent="0.25">
      <c r="A3" t="s">
        <v>94</v>
      </c>
      <c r="B3">
        <v>30</v>
      </c>
      <c r="C3" s="118">
        <f>E3/B3*1000</f>
        <v>333.33333333333331</v>
      </c>
      <c r="D3" s="118">
        <f>D2+C3</f>
        <v>1153.3333333333333</v>
      </c>
      <c r="E3">
        <v>10</v>
      </c>
      <c r="F3" s="119">
        <f>E4/G3*60</f>
        <v>6.4285714285714279</v>
      </c>
      <c r="G3">
        <v>140</v>
      </c>
    </row>
    <row r="4" spans="1:7" x14ac:dyDescent="0.25">
      <c r="A4" t="s">
        <v>95</v>
      </c>
      <c r="B4">
        <v>30</v>
      </c>
      <c r="C4" s="118">
        <f>E4/B4*1000</f>
        <v>500</v>
      </c>
      <c r="D4" s="118">
        <f>D3+C4</f>
        <v>1653.3333333333333</v>
      </c>
      <c r="E4">
        <v>15</v>
      </c>
      <c r="F4" s="119">
        <f>E5/G4*60</f>
        <v>4.2857142857142856</v>
      </c>
      <c r="G4">
        <v>140</v>
      </c>
    </row>
    <row r="5" spans="1:7" x14ac:dyDescent="0.25">
      <c r="A5" t="s">
        <v>96</v>
      </c>
      <c r="B5">
        <v>30</v>
      </c>
      <c r="C5" s="118">
        <f>E5/B5*1000</f>
        <v>333.33333333333331</v>
      </c>
      <c r="D5" s="118">
        <f>D4+C5</f>
        <v>1986.6666666666665</v>
      </c>
      <c r="E5">
        <v>10</v>
      </c>
      <c r="F5">
        <v>0</v>
      </c>
    </row>
    <row r="6" spans="1:7" x14ac:dyDescent="0.25">
      <c r="F6">
        <f>SUM(F2:F5)</f>
        <v>15</v>
      </c>
    </row>
  </sheetData>
  <pageMargins left="0.7" right="0.7" top="0.78749999999999998" bottom="0.78749999999999998" header="0.51180555555555496" footer="0.51180555555555496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baseColWidth="10" defaultColWidth="11.5703125" defaultRowHeight="15" x14ac:dyDescent="0.25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&amp;C&amp;"Arial,Standard"&amp;10&amp;Kffffff&amp;A</oddHeader>
    <oddFooter>&amp;C&amp;"Arial,Standard"&amp;10&amp;KffffffSeite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1"/>
  <sheetViews>
    <sheetView topLeftCell="A15" zoomScale="75" zoomScaleNormal="75" workbookViewId="0">
      <selection activeCell="L3" sqref="L3"/>
    </sheetView>
  </sheetViews>
  <sheetFormatPr baseColWidth="10" defaultColWidth="12.5703125" defaultRowHeight="15" x14ac:dyDescent="0.25"/>
  <cols>
    <col min="1" max="1" width="6.42578125" style="46" customWidth="1"/>
    <col min="2" max="2" width="3.5703125" style="46" customWidth="1"/>
    <col min="3" max="3" width="20.42578125" customWidth="1"/>
    <col min="4" max="4" width="11.42578125" hidden="1" customWidth="1"/>
    <col min="5" max="5" width="13.28515625" customWidth="1"/>
    <col min="6" max="6" width="8.28515625" customWidth="1"/>
    <col min="7" max="7" width="5.28515625" style="47" customWidth="1"/>
    <col min="8" max="8" width="6.140625" customWidth="1"/>
    <col min="9" max="9" width="7.85546875" customWidth="1"/>
    <col min="10" max="11" width="8.7109375" customWidth="1"/>
    <col min="12" max="12" width="10.28515625" customWidth="1"/>
    <col min="13" max="13" width="9.7109375" customWidth="1"/>
    <col min="14" max="14" width="7.42578125" style="48" customWidth="1"/>
    <col min="15" max="15" width="22.7109375" customWidth="1"/>
    <col min="16" max="16" width="6.7109375" customWidth="1"/>
    <col min="17" max="19" width="8.140625" customWidth="1"/>
    <col min="20" max="20" width="8.28515625" customWidth="1"/>
    <col min="21" max="21" width="8.7109375" customWidth="1"/>
    <col min="1024" max="1024" width="11.5703125" customWidth="1"/>
  </cols>
  <sheetData>
    <row r="1" spans="1:1024" s="51" customFormat="1" ht="15.75" customHeight="1" x14ac:dyDescent="0.25">
      <c r="A1" s="9" t="s">
        <v>0</v>
      </c>
      <c r="B1" s="8" t="s">
        <v>1</v>
      </c>
      <c r="C1" s="9" t="s">
        <v>2</v>
      </c>
      <c r="D1" s="9"/>
      <c r="E1" s="9" t="s">
        <v>3</v>
      </c>
      <c r="F1" s="9" t="s">
        <v>4</v>
      </c>
      <c r="G1" s="9" t="s">
        <v>5</v>
      </c>
      <c r="H1" s="9" t="s">
        <v>6</v>
      </c>
      <c r="I1" s="7" t="s">
        <v>7</v>
      </c>
      <c r="J1" s="7"/>
      <c r="K1" s="50" t="s">
        <v>8</v>
      </c>
      <c r="L1" s="6" t="s">
        <v>9</v>
      </c>
      <c r="M1" s="6" t="s">
        <v>10</v>
      </c>
      <c r="N1" s="6" t="s">
        <v>11</v>
      </c>
      <c r="O1" s="9" t="s">
        <v>12</v>
      </c>
      <c r="P1" s="5" t="s">
        <v>13</v>
      </c>
      <c r="Q1" s="9" t="s">
        <v>14</v>
      </c>
      <c r="R1" s="9"/>
      <c r="S1" s="9"/>
      <c r="T1" s="9"/>
      <c r="U1" s="9"/>
      <c r="AMJ1"/>
    </row>
    <row r="2" spans="1:1024" s="24" customFormat="1" ht="15.75" x14ac:dyDescent="0.25">
      <c r="A2" s="9"/>
      <c r="B2" s="8"/>
      <c r="C2" s="9"/>
      <c r="D2" s="9"/>
      <c r="E2" s="9"/>
      <c r="F2" s="9"/>
      <c r="G2" s="9"/>
      <c r="H2" s="9"/>
      <c r="I2" s="50" t="s">
        <v>15</v>
      </c>
      <c r="J2" s="50" t="s">
        <v>16</v>
      </c>
      <c r="K2" s="50" t="s">
        <v>17</v>
      </c>
      <c r="L2" s="6"/>
      <c r="M2" s="6"/>
      <c r="N2" s="6"/>
      <c r="O2" s="9"/>
      <c r="P2" s="5"/>
      <c r="Q2" s="24" t="s">
        <v>18</v>
      </c>
      <c r="R2" s="24" t="s">
        <v>19</v>
      </c>
      <c r="S2" s="22" t="s">
        <v>20</v>
      </c>
      <c r="T2" s="52" t="s">
        <v>21</v>
      </c>
      <c r="U2" s="52" t="s">
        <v>16</v>
      </c>
      <c r="AMJ2"/>
    </row>
    <row r="3" spans="1:1024" x14ac:dyDescent="0.25">
      <c r="A3" s="53" t="str">
        <f t="shared" ref="A3:A50" si="0">IF(L3&lt;&gt;0,RANK(L3,L$3:L$50,0),"")</f>
        <v/>
      </c>
      <c r="B3" s="53" t="str">
        <f t="shared" ref="B3:B50" si="1">IF(N3&lt;&gt;0,RANK(N3,N$3:N$50,0),"")</f>
        <v/>
      </c>
      <c r="C3" t="str">
        <f>Teilnehmer!B3</f>
        <v>Belz Thomas</v>
      </c>
      <c r="E3" s="42"/>
      <c r="F3" s="42"/>
      <c r="G3" s="43"/>
      <c r="H3" s="42"/>
      <c r="I3" s="42"/>
      <c r="J3" s="42"/>
      <c r="K3" s="42"/>
      <c r="L3" s="54">
        <f t="shared" ref="L3:L50" si="2">IF(AND(I3&lt;&gt;"",J3&lt;&gt;""),(I3)+(J3/H3*100)+10000,IF(K3&lt;&gt;"",K3+1000,0))</f>
        <v>0</v>
      </c>
      <c r="M3" s="55">
        <f>IF(AND(A3&lt;&gt;"",L3&gt;200),VLOOKUP(P3,Bewertung!A$3:B$50,2,FALSE()),(IF(L3&gt;100,1,0)))</f>
        <v>0</v>
      </c>
      <c r="N3" s="56">
        <f>IF(AND(L2-L3&gt;0,L3-L4,I3&lt;&gt;""),Bewertung!C58+M3,M3)</f>
        <v>0</v>
      </c>
      <c r="O3" s="42"/>
      <c r="P3" s="57" t="str">
        <f t="shared" ref="P3:P50" si="3">IF(L3&gt;0,COUNT((L3&amp;"")/FREQUENCY(IF(L$3:L$50&gt;=L3,L$3:L$50),L:L)),"")</f>
        <v/>
      </c>
      <c r="Q3" s="58"/>
      <c r="R3" s="58"/>
      <c r="S3" s="59">
        <f t="shared" ref="S3:S50" si="4">R3-Q3</f>
        <v>0</v>
      </c>
      <c r="T3" s="60">
        <f t="shared" ref="T3:T50" si="5">S3*24</f>
        <v>0</v>
      </c>
      <c r="U3" s="60" t="str">
        <f t="shared" ref="U3:U50" si="6">IF(T3&gt;0,I3/T3,"")</f>
        <v/>
      </c>
    </row>
    <row r="4" spans="1:1024" x14ac:dyDescent="0.25">
      <c r="A4" s="53" t="str">
        <f t="shared" si="0"/>
        <v/>
      </c>
      <c r="B4" s="53" t="str">
        <f t="shared" si="1"/>
        <v/>
      </c>
      <c r="C4" t="str">
        <f>Teilnehmer!B4</f>
        <v>Beuke Lena</v>
      </c>
      <c r="E4" s="42"/>
      <c r="F4" s="42"/>
      <c r="G4" s="43"/>
      <c r="H4" s="42"/>
      <c r="I4" s="42"/>
      <c r="J4" s="42"/>
      <c r="K4" s="42"/>
      <c r="L4" s="54">
        <f t="shared" si="2"/>
        <v>0</v>
      </c>
      <c r="M4" s="55">
        <f>IF(AND(A4&lt;&gt;"",L4&gt;200),VLOOKUP(P4,Bewertung!A$3:B$50,2,FALSE()),(IF(L4&gt;100,1,0)))</f>
        <v>0</v>
      </c>
      <c r="N4" s="56">
        <f>IF(AND(L3-L4&gt;0,L4-L5,I4&lt;&gt;""),Bewertung!C83+M4,M4)</f>
        <v>0</v>
      </c>
      <c r="O4" s="42"/>
      <c r="P4" s="57" t="str">
        <f t="shared" si="3"/>
        <v/>
      </c>
      <c r="Q4" s="58"/>
      <c r="R4" s="58"/>
      <c r="S4" s="59">
        <f t="shared" si="4"/>
        <v>0</v>
      </c>
      <c r="T4" s="60">
        <f t="shared" si="5"/>
        <v>0</v>
      </c>
      <c r="U4" s="60" t="str">
        <f t="shared" si="6"/>
        <v/>
      </c>
    </row>
    <row r="5" spans="1:1024" x14ac:dyDescent="0.25">
      <c r="A5" s="53" t="str">
        <f t="shared" si="0"/>
        <v/>
      </c>
      <c r="B5" s="53" t="str">
        <f t="shared" si="1"/>
        <v/>
      </c>
      <c r="C5" t="str">
        <f>Teilnehmer!B5</f>
        <v>Böni Peter</v>
      </c>
      <c r="D5" s="61">
        <v>0</v>
      </c>
      <c r="E5" s="42"/>
      <c r="F5" s="42"/>
      <c r="G5" s="43"/>
      <c r="H5" s="42"/>
      <c r="I5" s="42"/>
      <c r="J5" s="42"/>
      <c r="K5" s="42"/>
      <c r="L5" s="54">
        <f t="shared" si="2"/>
        <v>0</v>
      </c>
      <c r="M5" s="55">
        <f>IF(AND(A5&lt;&gt;"",L5&gt;200),VLOOKUP(P5,Bewertung!A$3:B$50,2,FALSE()),(IF(L5&gt;100,1,0)))</f>
        <v>0</v>
      </c>
      <c r="N5" s="56">
        <f>IF(AND(L4-L5&gt;0,L5-L6,I5&lt;&gt;""),Bewertung!C49+M5,M5)</f>
        <v>0</v>
      </c>
      <c r="O5" s="42"/>
      <c r="P5" s="57" t="str">
        <f t="shared" si="3"/>
        <v/>
      </c>
      <c r="Q5" s="58"/>
      <c r="R5" s="58"/>
      <c r="S5" s="59">
        <f t="shared" si="4"/>
        <v>0</v>
      </c>
      <c r="T5" s="60">
        <f t="shared" si="5"/>
        <v>0</v>
      </c>
      <c r="U5" s="60" t="str">
        <f t="shared" si="6"/>
        <v/>
      </c>
    </row>
    <row r="6" spans="1:1024" x14ac:dyDescent="0.25">
      <c r="A6" s="53" t="str">
        <f t="shared" si="0"/>
        <v/>
      </c>
      <c r="B6" s="53" t="str">
        <f t="shared" si="1"/>
        <v/>
      </c>
      <c r="C6" t="str">
        <f>Teilnehmer!B6</f>
        <v>Cooper Harry</v>
      </c>
      <c r="E6" s="42"/>
      <c r="F6" s="42"/>
      <c r="G6" s="43"/>
      <c r="H6" s="42"/>
      <c r="I6" s="42"/>
      <c r="J6" s="42"/>
      <c r="K6" s="42"/>
      <c r="L6" s="54">
        <f t="shared" si="2"/>
        <v>0</v>
      </c>
      <c r="M6" s="55">
        <f>IF(AND(A6&lt;&gt;"",L6&gt;200),VLOOKUP(P6,Bewertung!A$3:B$50,2,FALSE()),(IF(L6&gt;100,1,0)))</f>
        <v>0</v>
      </c>
      <c r="N6" s="56">
        <f>IF(AND(L5-L6&gt;0,L6-L7,I6&lt;&gt;""),Bewertung!C72+M6,M6)</f>
        <v>0</v>
      </c>
      <c r="O6" s="42"/>
      <c r="P6" s="57" t="str">
        <f t="shared" si="3"/>
        <v/>
      </c>
      <c r="Q6" s="58"/>
      <c r="R6" s="58"/>
      <c r="S6" s="59">
        <f t="shared" si="4"/>
        <v>0</v>
      </c>
      <c r="T6" s="60">
        <f t="shared" si="5"/>
        <v>0</v>
      </c>
      <c r="U6" s="60" t="str">
        <f t="shared" si="6"/>
        <v/>
      </c>
    </row>
    <row r="7" spans="1:1024" x14ac:dyDescent="0.25">
      <c r="A7" s="53" t="str">
        <f t="shared" si="0"/>
        <v/>
      </c>
      <c r="B7" s="53" t="str">
        <f t="shared" si="1"/>
        <v/>
      </c>
      <c r="C7" t="str">
        <f>Teilnehmer!B7</f>
        <v>Dosch Flurin</v>
      </c>
      <c r="E7" s="42"/>
      <c r="F7" s="42"/>
      <c r="G7" s="43"/>
      <c r="H7" s="42"/>
      <c r="I7" s="42"/>
      <c r="J7" s="42"/>
      <c r="K7" s="42"/>
      <c r="L7" s="54">
        <f t="shared" si="2"/>
        <v>0</v>
      </c>
      <c r="M7" s="55">
        <f>IF(AND(A7&lt;&gt;"",L7&gt;200),VLOOKUP(P7,Bewertung!A$3:B$50,2,FALSE()),(IF(L7&gt;100,1,0)))</f>
        <v>0</v>
      </c>
      <c r="N7" s="56">
        <f>IF(AND(L6-L7&gt;0,L7-L8,I7&lt;&gt;""),Bewertung!C51+M7,M7)</f>
        <v>0</v>
      </c>
      <c r="O7" s="42"/>
      <c r="P7" s="57" t="str">
        <f t="shared" si="3"/>
        <v/>
      </c>
      <c r="Q7" s="58"/>
      <c r="R7" s="58"/>
      <c r="S7" s="59">
        <f t="shared" si="4"/>
        <v>0</v>
      </c>
      <c r="T7" s="60">
        <f t="shared" si="5"/>
        <v>0</v>
      </c>
      <c r="U7" s="60" t="str">
        <f t="shared" si="6"/>
        <v/>
      </c>
    </row>
    <row r="8" spans="1:1024" x14ac:dyDescent="0.25">
      <c r="A8" s="53" t="str">
        <f t="shared" si="0"/>
        <v/>
      </c>
      <c r="B8" s="53" t="str">
        <f t="shared" si="1"/>
        <v/>
      </c>
      <c r="C8" t="str">
        <f>Teilnehmer!B8</f>
        <v>Eichholzer Andreas</v>
      </c>
      <c r="D8" s="61"/>
      <c r="E8" s="42"/>
      <c r="F8" s="42"/>
      <c r="G8" s="43"/>
      <c r="H8" s="42"/>
      <c r="I8" s="42"/>
      <c r="J8" s="42"/>
      <c r="K8" s="42"/>
      <c r="L8" s="54">
        <f t="shared" si="2"/>
        <v>0</v>
      </c>
      <c r="M8" s="55">
        <f>IF(AND(A8&lt;&gt;"",L8&gt;200),VLOOKUP(P8,Bewertung!A$3:B$50,2,FALSE()),(IF(L8&gt;100,1,0)))</f>
        <v>0</v>
      </c>
      <c r="N8" s="56">
        <f>IF(AND(L7-L8&gt;0,L8-L9,I8&lt;&gt;""),Bewertung!C61+M8,M8)</f>
        <v>0</v>
      </c>
      <c r="O8" s="42"/>
      <c r="P8" s="57" t="str">
        <f t="shared" si="3"/>
        <v/>
      </c>
      <c r="Q8" s="58"/>
      <c r="R8" s="58"/>
      <c r="S8" s="59">
        <f t="shared" si="4"/>
        <v>0</v>
      </c>
      <c r="T8" s="60">
        <f t="shared" si="5"/>
        <v>0</v>
      </c>
      <c r="U8" s="60" t="str">
        <f t="shared" si="6"/>
        <v/>
      </c>
    </row>
    <row r="9" spans="1:1024" x14ac:dyDescent="0.25">
      <c r="A9" s="53" t="str">
        <f t="shared" si="0"/>
        <v/>
      </c>
      <c r="B9" s="53" t="str">
        <f t="shared" si="1"/>
        <v/>
      </c>
      <c r="C9" t="str">
        <f>Teilnehmer!B9</f>
        <v>Epper Martin</v>
      </c>
      <c r="D9" s="61"/>
      <c r="E9" s="42"/>
      <c r="F9" s="42"/>
      <c r="G9" s="43"/>
      <c r="H9" s="42"/>
      <c r="I9" s="42"/>
      <c r="J9" s="42"/>
      <c r="K9" s="42"/>
      <c r="L9" s="54">
        <f t="shared" si="2"/>
        <v>0</v>
      </c>
      <c r="M9" s="55">
        <f>IF(AND(A9&lt;&gt;"",L9&gt;200),VLOOKUP(P9,Bewertung!A$3:B$50,2,FALSE()),(IF(L9&gt;100,1,0)))</f>
        <v>0</v>
      </c>
      <c r="N9" s="56">
        <f>IF(AND(L8-L9&gt;0,L9-L10,I9&lt;&gt;""),Bewertung!C87+M9,M9)</f>
        <v>0</v>
      </c>
      <c r="O9" s="42"/>
      <c r="P9" s="57" t="str">
        <f t="shared" si="3"/>
        <v/>
      </c>
      <c r="Q9" s="58"/>
      <c r="R9" s="58"/>
      <c r="S9" s="59">
        <f t="shared" si="4"/>
        <v>0</v>
      </c>
      <c r="T9" s="60">
        <f t="shared" si="5"/>
        <v>0</v>
      </c>
      <c r="U9" s="60" t="str">
        <f t="shared" si="6"/>
        <v/>
      </c>
    </row>
    <row r="10" spans="1:1024" x14ac:dyDescent="0.25">
      <c r="A10" s="53" t="str">
        <f t="shared" si="0"/>
        <v/>
      </c>
      <c r="B10" s="53" t="str">
        <f t="shared" si="1"/>
        <v/>
      </c>
      <c r="C10" t="str">
        <f>Teilnehmer!B10</f>
        <v>Erb Heinz</v>
      </c>
      <c r="E10" s="42"/>
      <c r="F10" s="42"/>
      <c r="G10" s="43"/>
      <c r="H10" s="42"/>
      <c r="I10" s="42"/>
      <c r="J10" s="42"/>
      <c r="K10" s="42"/>
      <c r="L10" s="54">
        <f t="shared" si="2"/>
        <v>0</v>
      </c>
      <c r="M10" s="55">
        <f>IF(AND(A10&lt;&gt;"",L10&gt;200),VLOOKUP(P10,Bewertung!A$3:B$50,2,FALSE()),(IF(L10&gt;100,1,0)))</f>
        <v>0</v>
      </c>
      <c r="N10" s="56">
        <f>IF(AND(L9-L10&gt;0,L10-L11,I10&lt;&gt;""),Bewertung!C62+M10,M10)</f>
        <v>0</v>
      </c>
      <c r="O10" s="42"/>
      <c r="P10" s="57" t="str">
        <f t="shared" si="3"/>
        <v/>
      </c>
      <c r="Q10" s="58"/>
      <c r="R10" s="58"/>
      <c r="S10" s="59">
        <f t="shared" si="4"/>
        <v>0</v>
      </c>
      <c r="T10" s="60">
        <f t="shared" si="5"/>
        <v>0</v>
      </c>
      <c r="U10" s="60" t="str">
        <f t="shared" si="6"/>
        <v/>
      </c>
    </row>
    <row r="11" spans="1:1024" x14ac:dyDescent="0.25">
      <c r="A11" s="53" t="str">
        <f t="shared" si="0"/>
        <v/>
      </c>
      <c r="B11" s="53" t="str">
        <f t="shared" si="1"/>
        <v/>
      </c>
      <c r="C11" t="str">
        <f>Teilnehmer!B11</f>
        <v>Farine Olivier</v>
      </c>
      <c r="E11" s="42"/>
      <c r="F11" s="42"/>
      <c r="G11" s="43"/>
      <c r="H11" s="42"/>
      <c r="I11" s="42"/>
      <c r="J11" s="42"/>
      <c r="K11" s="42"/>
      <c r="L11" s="54">
        <f t="shared" si="2"/>
        <v>0</v>
      </c>
      <c r="M11" s="55">
        <f>IF(AND(A11&lt;&gt;"",L11&gt;200),VLOOKUP(P11,Bewertung!A$3:B$50,2,FALSE()),(IF(L11&gt;100,1,0)))</f>
        <v>0</v>
      </c>
      <c r="N11" s="56">
        <f>IF(AND(L10-L11&gt;0,L11-L12,I11&lt;&gt;""),Bewertung!C75+M11,M11)</f>
        <v>0</v>
      </c>
      <c r="O11" s="42"/>
      <c r="P11" s="57" t="str">
        <f t="shared" si="3"/>
        <v/>
      </c>
      <c r="Q11" s="58"/>
      <c r="R11" s="58"/>
      <c r="S11" s="59">
        <f t="shared" si="4"/>
        <v>0</v>
      </c>
      <c r="T11" s="60">
        <f t="shared" si="5"/>
        <v>0</v>
      </c>
      <c r="U11" s="60" t="str">
        <f t="shared" si="6"/>
        <v/>
      </c>
    </row>
    <row r="12" spans="1:1024" x14ac:dyDescent="0.25">
      <c r="A12" s="53" t="str">
        <f t="shared" si="0"/>
        <v/>
      </c>
      <c r="B12" s="53" t="str">
        <f t="shared" si="1"/>
        <v/>
      </c>
      <c r="C12" t="str">
        <f>Teilnehmer!B12</f>
        <v>Frischknecht Lukas</v>
      </c>
      <c r="E12" s="42"/>
      <c r="F12" s="42"/>
      <c r="G12" s="43"/>
      <c r="H12" s="42"/>
      <c r="I12" s="42"/>
      <c r="J12" s="42"/>
      <c r="K12" s="42"/>
      <c r="L12" s="54">
        <f t="shared" si="2"/>
        <v>0</v>
      </c>
      <c r="M12" s="55">
        <f>IF(AND(A12&lt;&gt;"",L12&gt;200),VLOOKUP(P12,Bewertung!A$3:B$50,2,FALSE()),(IF(L12&gt;100,1,0)))</f>
        <v>0</v>
      </c>
      <c r="N12" s="56">
        <f>IF(AND(L11-L12&gt;0,L12-L13,I12&lt;&gt;""),Bewertung!C80+M12,M12)</f>
        <v>0</v>
      </c>
      <c r="O12" s="42"/>
      <c r="P12" s="57" t="str">
        <f t="shared" si="3"/>
        <v/>
      </c>
      <c r="Q12" s="58"/>
      <c r="R12" s="58"/>
      <c r="S12" s="59">
        <f t="shared" si="4"/>
        <v>0</v>
      </c>
      <c r="T12" s="60">
        <f t="shared" si="5"/>
        <v>0</v>
      </c>
      <c r="U12" s="60" t="str">
        <f t="shared" si="6"/>
        <v/>
      </c>
    </row>
    <row r="13" spans="1:1024" x14ac:dyDescent="0.25">
      <c r="A13" s="53" t="str">
        <f t="shared" si="0"/>
        <v/>
      </c>
      <c r="B13" s="53" t="str">
        <f t="shared" si="1"/>
        <v/>
      </c>
      <c r="C13" t="str">
        <f>Teilnehmer!B13</f>
        <v>Furrer Christian</v>
      </c>
      <c r="E13" s="42"/>
      <c r="F13" s="42"/>
      <c r="G13" s="43"/>
      <c r="H13" s="42"/>
      <c r="I13" s="42"/>
      <c r="J13" s="42"/>
      <c r="K13" s="42"/>
      <c r="L13" s="54">
        <f t="shared" si="2"/>
        <v>0</v>
      </c>
      <c r="M13" s="55">
        <f>IF(AND(A13&lt;&gt;"",L13&gt;200),VLOOKUP(P13,Bewertung!A$3:B$50,2,FALSE()),(IF(L13&gt;100,1,0)))</f>
        <v>0</v>
      </c>
      <c r="N13" s="56">
        <f>IF(AND(L12-L13&gt;0,L13-L14,I13&lt;&gt;""),Bewertung!C50+M13,M13)</f>
        <v>0</v>
      </c>
      <c r="O13" s="42"/>
      <c r="P13" s="57" t="str">
        <f t="shared" si="3"/>
        <v/>
      </c>
      <c r="Q13" s="58"/>
      <c r="R13" s="58"/>
      <c r="S13" s="59">
        <f t="shared" si="4"/>
        <v>0</v>
      </c>
      <c r="T13" s="60">
        <f t="shared" si="5"/>
        <v>0</v>
      </c>
      <c r="U13" s="60" t="str">
        <f t="shared" si="6"/>
        <v/>
      </c>
    </row>
    <row r="14" spans="1:1024" x14ac:dyDescent="0.25">
      <c r="A14" s="53" t="str">
        <f t="shared" si="0"/>
        <v/>
      </c>
      <c r="B14" s="53" t="str">
        <f t="shared" si="1"/>
        <v/>
      </c>
      <c r="C14" t="str">
        <f>Teilnehmer!B14</f>
        <v>Gysin Ruedi</v>
      </c>
      <c r="E14" s="42"/>
      <c r="F14" s="42"/>
      <c r="G14" s="43"/>
      <c r="H14" s="42"/>
      <c r="I14" s="42"/>
      <c r="J14" s="42"/>
      <c r="K14" s="42"/>
      <c r="L14" s="54">
        <f t="shared" si="2"/>
        <v>0</v>
      </c>
      <c r="M14" s="55">
        <f>IF(AND(A14&lt;&gt;"",L14&gt;200),VLOOKUP(P14,Bewertung!A$3:B$50,2,FALSE()),(IF(L14&gt;100,1,0)))</f>
        <v>0</v>
      </c>
      <c r="N14" s="56">
        <f>IF(AND(L13-L14&gt;0,L14-L15,I14&lt;&gt;""),Bewertung!C52+M14,M14)</f>
        <v>0</v>
      </c>
      <c r="O14" s="42"/>
      <c r="P14" s="57" t="str">
        <f t="shared" si="3"/>
        <v/>
      </c>
      <c r="Q14" s="58"/>
      <c r="R14" s="58"/>
      <c r="S14" s="59">
        <f t="shared" si="4"/>
        <v>0</v>
      </c>
      <c r="T14" s="60">
        <f t="shared" si="5"/>
        <v>0</v>
      </c>
      <c r="U14" s="60" t="str">
        <f t="shared" si="6"/>
        <v/>
      </c>
    </row>
    <row r="15" spans="1:1024" x14ac:dyDescent="0.25">
      <c r="A15" s="53" t="str">
        <f t="shared" si="0"/>
        <v/>
      </c>
      <c r="B15" s="53" t="str">
        <f t="shared" si="1"/>
        <v/>
      </c>
      <c r="C15" t="str">
        <f>Teilnehmer!B15</f>
        <v>Hirlinger Andreas</v>
      </c>
      <c r="D15" s="61"/>
      <c r="E15" s="42"/>
      <c r="F15" s="42"/>
      <c r="G15" s="43"/>
      <c r="H15" s="42"/>
      <c r="I15" s="42"/>
      <c r="J15" s="42"/>
      <c r="K15" s="42"/>
      <c r="L15" s="54">
        <f t="shared" si="2"/>
        <v>0</v>
      </c>
      <c r="M15" s="55">
        <f>IF(AND(A15&lt;&gt;"",L15&gt;200),VLOOKUP(P15,Bewertung!A$3:B$50,2,FALSE()),(IF(L15&gt;100,1,0)))</f>
        <v>0</v>
      </c>
      <c r="N15" s="56">
        <f>IF(AND(L14-L15&gt;0,L15-L16,I15&lt;&gt;""),Bewertung!C53+M15,M15)</f>
        <v>0</v>
      </c>
      <c r="O15" s="42"/>
      <c r="P15" s="57" t="str">
        <f t="shared" si="3"/>
        <v/>
      </c>
      <c r="Q15" s="58"/>
      <c r="R15" s="58"/>
      <c r="S15" s="59">
        <f t="shared" si="4"/>
        <v>0</v>
      </c>
      <c r="T15" s="60">
        <f t="shared" si="5"/>
        <v>0</v>
      </c>
      <c r="U15" s="60" t="str">
        <f t="shared" si="6"/>
        <v/>
      </c>
    </row>
    <row r="16" spans="1:1024" x14ac:dyDescent="0.25">
      <c r="A16" s="53" t="str">
        <f t="shared" si="0"/>
        <v/>
      </c>
      <c r="B16" s="53" t="str">
        <f t="shared" si="1"/>
        <v/>
      </c>
      <c r="C16" t="str">
        <f>Teilnehmer!B16</f>
        <v>Hürlimann Armin</v>
      </c>
      <c r="E16" s="42"/>
      <c r="F16" s="42"/>
      <c r="G16" s="43"/>
      <c r="H16" s="42"/>
      <c r="I16" s="42"/>
      <c r="J16" s="42"/>
      <c r="K16" s="42"/>
      <c r="L16" s="54">
        <f t="shared" si="2"/>
        <v>0</v>
      </c>
      <c r="M16" s="55">
        <f>IF(AND(A16&lt;&gt;"",L16&gt;200),VLOOKUP(P16,Bewertung!A$3:B$50,2,FALSE()),(IF(L16&gt;100,1,0)))</f>
        <v>0</v>
      </c>
      <c r="N16" s="56">
        <f>IF(AND(L15-L16&gt;0,L16-L17,I16&lt;&gt;""),Bewertung!C54+M16,M16)</f>
        <v>0</v>
      </c>
      <c r="O16" s="42"/>
      <c r="P16" s="57" t="str">
        <f t="shared" si="3"/>
        <v/>
      </c>
      <c r="Q16" s="58"/>
      <c r="R16" s="58"/>
      <c r="S16" s="59">
        <f t="shared" si="4"/>
        <v>0</v>
      </c>
      <c r="T16" s="60">
        <f t="shared" si="5"/>
        <v>0</v>
      </c>
      <c r="U16" s="60" t="str">
        <f t="shared" si="6"/>
        <v/>
      </c>
    </row>
    <row r="17" spans="1:21" x14ac:dyDescent="0.25">
      <c r="A17" s="53" t="str">
        <f t="shared" si="0"/>
        <v/>
      </c>
      <c r="B17" s="53" t="str">
        <f t="shared" si="1"/>
        <v/>
      </c>
      <c r="C17" t="str">
        <f>Teilnehmer!B17</f>
        <v>Hürlimann Roland</v>
      </c>
      <c r="E17" s="42"/>
      <c r="F17" s="42"/>
      <c r="G17" s="43"/>
      <c r="H17" s="42"/>
      <c r="I17" s="42"/>
      <c r="J17" s="42"/>
      <c r="K17" s="42"/>
      <c r="L17" s="54">
        <f t="shared" si="2"/>
        <v>0</v>
      </c>
      <c r="M17" s="55">
        <f>IF(AND(A17&lt;&gt;"",L17&gt;200),VLOOKUP(P17,Bewertung!A$3:B$50,2,FALSE()),(IF(L17&gt;100,1,0)))</f>
        <v>0</v>
      </c>
      <c r="N17" s="56">
        <f>IF(AND(L16-L17&gt;0,L17-L18,I17&lt;&gt;""),Bewertung!C55+M17,M17)</f>
        <v>0</v>
      </c>
      <c r="O17" s="42"/>
      <c r="P17" s="57" t="str">
        <f t="shared" si="3"/>
        <v/>
      </c>
      <c r="Q17" s="58"/>
      <c r="R17" s="58"/>
      <c r="S17" s="59">
        <f t="shared" si="4"/>
        <v>0</v>
      </c>
      <c r="T17" s="60">
        <f t="shared" si="5"/>
        <v>0</v>
      </c>
      <c r="U17" s="60" t="str">
        <f t="shared" si="6"/>
        <v/>
      </c>
    </row>
    <row r="18" spans="1:21" x14ac:dyDescent="0.25">
      <c r="A18" s="53" t="str">
        <f t="shared" si="0"/>
        <v/>
      </c>
      <c r="B18" s="53" t="str">
        <f t="shared" si="1"/>
        <v/>
      </c>
      <c r="C18" t="str">
        <f>Teilnehmer!B18</f>
        <v>Isler Urs</v>
      </c>
      <c r="D18">
        <v>0</v>
      </c>
      <c r="E18" s="42"/>
      <c r="F18" s="42"/>
      <c r="G18" s="43"/>
      <c r="H18" s="42"/>
      <c r="I18" s="42"/>
      <c r="J18" s="42"/>
      <c r="K18" s="42"/>
      <c r="L18" s="54">
        <f t="shared" si="2"/>
        <v>0</v>
      </c>
      <c r="M18" s="55">
        <f>IF(AND(A18&lt;&gt;"",L18&gt;200),VLOOKUP(P18,Bewertung!A$3:B$50,2,FALSE()),(IF(L18&gt;100,1,0)))</f>
        <v>0</v>
      </c>
      <c r="N18" s="56">
        <f>IF(AND(L17-L18&gt;0,L18-L19,I18&lt;&gt;""),Bewertung!C56+M18,M18)</f>
        <v>0</v>
      </c>
      <c r="O18" s="42"/>
      <c r="P18" s="57" t="str">
        <f t="shared" si="3"/>
        <v/>
      </c>
      <c r="Q18" s="58"/>
      <c r="R18" s="58"/>
      <c r="S18" s="59">
        <f t="shared" si="4"/>
        <v>0</v>
      </c>
      <c r="T18" s="60">
        <f t="shared" si="5"/>
        <v>0</v>
      </c>
      <c r="U18" s="60" t="str">
        <f t="shared" si="6"/>
        <v/>
      </c>
    </row>
    <row r="19" spans="1:21" x14ac:dyDescent="0.25">
      <c r="A19" s="53" t="str">
        <f t="shared" si="0"/>
        <v/>
      </c>
      <c r="B19" s="53" t="str">
        <f t="shared" si="1"/>
        <v/>
      </c>
      <c r="C19" t="str">
        <f>Teilnehmer!B19</f>
        <v>Jägli Nico</v>
      </c>
      <c r="D19" s="61"/>
      <c r="E19" s="42"/>
      <c r="F19" s="42"/>
      <c r="G19" s="43"/>
      <c r="H19" s="42"/>
      <c r="I19" s="42"/>
      <c r="J19" s="42"/>
      <c r="K19" s="42"/>
      <c r="L19" s="54">
        <f t="shared" si="2"/>
        <v>0</v>
      </c>
      <c r="M19" s="55">
        <f>IF(AND(A19&lt;&gt;"",L19&gt;200),VLOOKUP(P19,Bewertung!A$3:B$50,2,FALSE()),(IF(L19&gt;100,1,0)))</f>
        <v>0</v>
      </c>
      <c r="N19" s="56">
        <f>IF(AND(L18-L19&gt;0,L19-L20,I19&lt;&gt;""),Bewertung!C57+M19,M19)</f>
        <v>0</v>
      </c>
      <c r="O19" s="42"/>
      <c r="P19" s="57" t="str">
        <f t="shared" si="3"/>
        <v/>
      </c>
      <c r="Q19" s="58"/>
      <c r="R19" s="58"/>
      <c r="S19" s="59">
        <f t="shared" si="4"/>
        <v>0</v>
      </c>
      <c r="T19" s="60">
        <f t="shared" si="5"/>
        <v>0</v>
      </c>
      <c r="U19" s="60" t="str">
        <f t="shared" si="6"/>
        <v/>
      </c>
    </row>
    <row r="20" spans="1:21" x14ac:dyDescent="0.25">
      <c r="A20" s="53" t="str">
        <f t="shared" si="0"/>
        <v/>
      </c>
      <c r="B20" s="53" t="str">
        <f t="shared" si="1"/>
        <v/>
      </c>
      <c r="C20" t="str">
        <f>Teilnehmer!B20</f>
        <v>Jud Martin</v>
      </c>
      <c r="D20" s="61">
        <v>0</v>
      </c>
      <c r="E20" s="42"/>
      <c r="F20" s="42"/>
      <c r="G20" s="43"/>
      <c r="H20" s="42"/>
      <c r="I20" s="42"/>
      <c r="J20" s="42"/>
      <c r="K20" s="42"/>
      <c r="L20" s="54">
        <f t="shared" si="2"/>
        <v>0</v>
      </c>
      <c r="M20" s="55">
        <f>IF(AND(A20&lt;&gt;"",L20&gt;200),VLOOKUP(P20,Bewertung!A$3:B$50,2,FALSE()),(IF(L20&gt;100,1,0)))</f>
        <v>0</v>
      </c>
      <c r="N20" s="56">
        <f>IF(AND(L19-L20&gt;0,L20-L21,I20&lt;&gt;""),Bewertung!C59+M20,M20)</f>
        <v>0</v>
      </c>
      <c r="O20" s="42"/>
      <c r="P20" s="57" t="str">
        <f t="shared" si="3"/>
        <v/>
      </c>
      <c r="Q20" s="58"/>
      <c r="R20" s="58"/>
      <c r="S20" s="59">
        <f t="shared" si="4"/>
        <v>0</v>
      </c>
      <c r="T20" s="60">
        <f t="shared" si="5"/>
        <v>0</v>
      </c>
      <c r="U20" s="60" t="str">
        <f t="shared" si="6"/>
        <v/>
      </c>
    </row>
    <row r="21" spans="1:21" x14ac:dyDescent="0.25">
      <c r="A21" s="53" t="str">
        <f t="shared" si="0"/>
        <v/>
      </c>
      <c r="B21" s="53" t="str">
        <f t="shared" si="1"/>
        <v/>
      </c>
      <c r="C21" t="str">
        <f>Teilnehmer!B21</f>
        <v>Koachurovski Volodymyr</v>
      </c>
      <c r="D21" s="61"/>
      <c r="E21" s="42"/>
      <c r="F21" s="42"/>
      <c r="G21" s="43"/>
      <c r="H21" s="42"/>
      <c r="I21" s="42"/>
      <c r="J21" s="42"/>
      <c r="K21" s="42"/>
      <c r="L21" s="54">
        <f t="shared" si="2"/>
        <v>0</v>
      </c>
      <c r="M21" s="55">
        <f>IF(AND(A21&lt;&gt;"",L21&gt;200),VLOOKUP(P21,Bewertung!A$3:B$50,2,FALSE()),(IF(L21&gt;100,1,0)))</f>
        <v>0</v>
      </c>
      <c r="N21" s="56">
        <f>IF(AND(L20-L21&gt;0,L21-L22,I21&lt;&gt;""),Bewertung!C60+M21,M21)</f>
        <v>0</v>
      </c>
      <c r="O21" s="42"/>
      <c r="P21" s="57" t="str">
        <f t="shared" si="3"/>
        <v/>
      </c>
      <c r="Q21" s="58"/>
      <c r="R21" s="58"/>
      <c r="S21" s="59">
        <f t="shared" si="4"/>
        <v>0</v>
      </c>
      <c r="T21" s="60">
        <f t="shared" si="5"/>
        <v>0</v>
      </c>
      <c r="U21" s="60" t="str">
        <f t="shared" si="6"/>
        <v/>
      </c>
    </row>
    <row r="22" spans="1:21" x14ac:dyDescent="0.25">
      <c r="A22" s="53" t="str">
        <f t="shared" si="0"/>
        <v/>
      </c>
      <c r="B22" s="53" t="str">
        <f t="shared" si="1"/>
        <v/>
      </c>
      <c r="C22" t="str">
        <f>Teilnehmer!B22</f>
        <v>Landert Beat</v>
      </c>
      <c r="D22" s="61"/>
      <c r="E22" s="42"/>
      <c r="F22" s="42"/>
      <c r="G22" s="42"/>
      <c r="H22" s="42"/>
      <c r="I22" s="42"/>
      <c r="J22" s="42"/>
      <c r="K22" s="42"/>
      <c r="L22" s="54">
        <f t="shared" si="2"/>
        <v>0</v>
      </c>
      <c r="M22" s="55">
        <f>IF(AND(A22&lt;&gt;"",L22&gt;200),VLOOKUP(P22,Bewertung!A$3:B$50,2,FALSE()),(IF(L22&gt;100,1,0)))</f>
        <v>0</v>
      </c>
      <c r="N22" s="56">
        <f>IF(AND(L21-L22&gt;0,L22-L23,I22&lt;&gt;""),Bewertung!C63+M22,M22)</f>
        <v>0</v>
      </c>
      <c r="O22" s="42"/>
      <c r="P22" s="57" t="str">
        <f t="shared" si="3"/>
        <v/>
      </c>
      <c r="Q22" s="58"/>
      <c r="R22" s="58"/>
      <c r="S22" s="59">
        <f t="shared" si="4"/>
        <v>0</v>
      </c>
      <c r="T22" s="60">
        <f t="shared" si="5"/>
        <v>0</v>
      </c>
      <c r="U22" s="60" t="str">
        <f t="shared" si="6"/>
        <v/>
      </c>
    </row>
    <row r="23" spans="1:21" x14ac:dyDescent="0.25">
      <c r="A23" s="53" t="str">
        <f t="shared" si="0"/>
        <v/>
      </c>
      <c r="B23" s="53" t="str">
        <f t="shared" si="1"/>
        <v/>
      </c>
      <c r="C23" t="str">
        <f>Teilnehmer!B23</f>
        <v>Müller Armin</v>
      </c>
      <c r="E23" s="42"/>
      <c r="F23" s="42"/>
      <c r="G23" s="43"/>
      <c r="H23" s="42"/>
      <c r="I23" s="42"/>
      <c r="J23" s="42"/>
      <c r="K23" s="42"/>
      <c r="L23" s="54">
        <f t="shared" si="2"/>
        <v>0</v>
      </c>
      <c r="M23" s="55">
        <f>IF(AND(A23&lt;&gt;"",L23&gt;200),VLOOKUP(P23,Bewertung!A$3:B$50,2,FALSE()),(IF(L23&gt;100,1,0)))</f>
        <v>0</v>
      </c>
      <c r="N23" s="56">
        <f>IF(AND(L22-L23&gt;0,L23-L24,I23&lt;&gt;""),Bewertung!C64+M23,M23)</f>
        <v>0</v>
      </c>
      <c r="O23" s="42"/>
      <c r="P23" s="57" t="str">
        <f t="shared" si="3"/>
        <v/>
      </c>
      <c r="Q23" s="58"/>
      <c r="R23" s="58"/>
      <c r="S23" s="59">
        <f t="shared" si="4"/>
        <v>0</v>
      </c>
      <c r="T23" s="60">
        <f t="shared" si="5"/>
        <v>0</v>
      </c>
      <c r="U23" s="60" t="str">
        <f t="shared" si="6"/>
        <v/>
      </c>
    </row>
    <row r="24" spans="1:21" x14ac:dyDescent="0.25">
      <c r="A24" s="53" t="str">
        <f t="shared" si="0"/>
        <v/>
      </c>
      <c r="B24" s="53" t="str">
        <f t="shared" si="1"/>
        <v/>
      </c>
      <c r="C24" t="str">
        <f>Teilnehmer!B24</f>
        <v>Rothenbühler Andreas</v>
      </c>
      <c r="E24" s="42"/>
      <c r="F24" s="42"/>
      <c r="G24" s="43"/>
      <c r="H24" s="42"/>
      <c r="I24" s="42"/>
      <c r="J24" s="42"/>
      <c r="K24" s="42"/>
      <c r="L24" s="54">
        <f t="shared" si="2"/>
        <v>0</v>
      </c>
      <c r="M24" s="55">
        <f>IF(AND(A24&lt;&gt;"",L24&gt;200),VLOOKUP(P24,Bewertung!A$3:B$50,2,FALSE()),(IF(L24&gt;100,1,0)))</f>
        <v>0</v>
      </c>
      <c r="N24" s="56">
        <f>IF(AND(L23-L24&gt;0,L24-L25,I24&lt;&gt;""),Bewertung!C65+M24,M24)</f>
        <v>0</v>
      </c>
      <c r="O24" s="42"/>
      <c r="P24" s="57" t="str">
        <f t="shared" si="3"/>
        <v/>
      </c>
      <c r="Q24" s="58"/>
      <c r="R24" s="58"/>
      <c r="S24" s="59">
        <f t="shared" si="4"/>
        <v>0</v>
      </c>
      <c r="T24" s="60">
        <f t="shared" si="5"/>
        <v>0</v>
      </c>
      <c r="U24" s="60" t="str">
        <f t="shared" si="6"/>
        <v/>
      </c>
    </row>
    <row r="25" spans="1:21" x14ac:dyDescent="0.25">
      <c r="A25" s="53" t="str">
        <f t="shared" si="0"/>
        <v/>
      </c>
      <c r="B25" s="53" t="str">
        <f t="shared" si="1"/>
        <v/>
      </c>
      <c r="C25" t="str">
        <f>Teilnehmer!B25</f>
        <v>Schenker Ronald</v>
      </c>
      <c r="E25" s="42"/>
      <c r="F25" s="42"/>
      <c r="G25" s="43"/>
      <c r="H25" s="42"/>
      <c r="I25" s="42"/>
      <c r="J25" s="42"/>
      <c r="K25" s="42"/>
      <c r="L25" s="54">
        <f t="shared" si="2"/>
        <v>0</v>
      </c>
      <c r="M25" s="55">
        <f>IF(AND(A25&lt;&gt;"",L25&gt;200),VLOOKUP(P25,Bewertung!A$3:B$50,2,FALSE()),(IF(L25&gt;100,1,0)))</f>
        <v>0</v>
      </c>
      <c r="N25" s="56">
        <f>IF(AND(L24-L25&gt;0,L25-L26,I25&lt;&gt;""),Bewertung!C66+M25,M25)</f>
        <v>0</v>
      </c>
      <c r="O25" s="42"/>
      <c r="P25" s="57" t="str">
        <f t="shared" si="3"/>
        <v/>
      </c>
      <c r="Q25" s="58"/>
      <c r="R25" s="58"/>
      <c r="S25" s="59">
        <f t="shared" si="4"/>
        <v>0</v>
      </c>
      <c r="T25" s="60">
        <f t="shared" si="5"/>
        <v>0</v>
      </c>
      <c r="U25" s="60" t="str">
        <f t="shared" si="6"/>
        <v/>
      </c>
    </row>
    <row r="26" spans="1:21" x14ac:dyDescent="0.25">
      <c r="A26" s="53" t="str">
        <f t="shared" si="0"/>
        <v/>
      </c>
      <c r="B26" s="53" t="str">
        <f t="shared" si="1"/>
        <v/>
      </c>
      <c r="C26" t="str">
        <f>Teilnehmer!B26</f>
        <v>Schmid Bruno</v>
      </c>
      <c r="E26" s="42"/>
      <c r="F26" s="42"/>
      <c r="G26" s="43"/>
      <c r="H26" s="42"/>
      <c r="I26" s="42"/>
      <c r="J26" s="42"/>
      <c r="K26" s="42"/>
      <c r="L26" s="54">
        <f t="shared" si="2"/>
        <v>0</v>
      </c>
      <c r="M26" s="55">
        <f>IF(AND(A26&lt;&gt;"",L26&gt;200),VLOOKUP(P26,Bewertung!A$3:B$50,2,FALSE()),(IF(L26&gt;100,1,0)))</f>
        <v>0</v>
      </c>
      <c r="N26" s="56">
        <f>IF(AND(L25-L26&gt;0,L26-L27,I26&lt;&gt;""),Bewertung!C67+M26,M26)</f>
        <v>0</v>
      </c>
      <c r="O26" s="42"/>
      <c r="P26" s="57" t="str">
        <f t="shared" si="3"/>
        <v/>
      </c>
      <c r="Q26" s="58"/>
      <c r="R26" s="58"/>
      <c r="S26" s="59">
        <f t="shared" si="4"/>
        <v>0</v>
      </c>
      <c r="T26" s="60">
        <f t="shared" si="5"/>
        <v>0</v>
      </c>
      <c r="U26" s="60" t="str">
        <f t="shared" si="6"/>
        <v/>
      </c>
    </row>
    <row r="27" spans="1:21" x14ac:dyDescent="0.25">
      <c r="A27" s="53" t="str">
        <f t="shared" si="0"/>
        <v/>
      </c>
      <c r="B27" s="53" t="str">
        <f t="shared" si="1"/>
        <v/>
      </c>
      <c r="C27" t="str">
        <f>Teilnehmer!B27</f>
        <v>Schmid Peter</v>
      </c>
      <c r="E27" s="42"/>
      <c r="F27" s="42"/>
      <c r="G27" s="43"/>
      <c r="H27" s="42"/>
      <c r="I27" s="42"/>
      <c r="J27" s="42"/>
      <c r="K27" s="42"/>
      <c r="L27" s="54">
        <f t="shared" si="2"/>
        <v>0</v>
      </c>
      <c r="M27" s="55">
        <f>IF(AND(A27&lt;&gt;"",L27&gt;200),VLOOKUP(P27,Bewertung!A$3:B$50,2,FALSE()),(IF(L27&gt;100,1,0)))</f>
        <v>0</v>
      </c>
      <c r="N27" s="56">
        <f>IF(AND(L26-L27&gt;0,L27-L28,I27&lt;&gt;""),Bewertung!C68+M27,M27)</f>
        <v>0</v>
      </c>
      <c r="O27" s="42"/>
      <c r="P27" s="57" t="str">
        <f t="shared" si="3"/>
        <v/>
      </c>
      <c r="Q27" s="58"/>
      <c r="R27" s="58"/>
      <c r="S27" s="59">
        <f t="shared" si="4"/>
        <v>0</v>
      </c>
      <c r="T27" s="60">
        <f t="shared" si="5"/>
        <v>0</v>
      </c>
      <c r="U27" s="60" t="str">
        <f t="shared" si="6"/>
        <v/>
      </c>
    </row>
    <row r="28" spans="1:21" x14ac:dyDescent="0.25">
      <c r="A28" s="53" t="str">
        <f t="shared" si="0"/>
        <v/>
      </c>
      <c r="B28" s="53" t="str">
        <f t="shared" si="1"/>
        <v/>
      </c>
      <c r="C28" t="str">
        <f>Teilnehmer!B28</f>
        <v>Segreff Marco</v>
      </c>
      <c r="E28" s="42"/>
      <c r="F28" s="42"/>
      <c r="G28" s="43"/>
      <c r="H28" s="42"/>
      <c r="I28" s="42"/>
      <c r="J28" s="42"/>
      <c r="K28" s="42"/>
      <c r="L28" s="54">
        <f t="shared" si="2"/>
        <v>0</v>
      </c>
      <c r="M28" s="55">
        <f>IF(AND(A28&lt;&gt;"",L28&gt;200),VLOOKUP(P28,Bewertung!A$3:B$50,2,FALSE()),(IF(L28&gt;100,1,0)))</f>
        <v>0</v>
      </c>
      <c r="N28" s="56">
        <f>IF(AND(L27-L28&gt;0,L28-L29,I28&lt;&gt;""),Bewertung!C69+M28,M28)</f>
        <v>0</v>
      </c>
      <c r="O28" s="42"/>
      <c r="P28" s="57" t="str">
        <f t="shared" si="3"/>
        <v/>
      </c>
      <c r="Q28" s="58"/>
      <c r="R28" s="58"/>
      <c r="S28" s="59">
        <f t="shared" si="4"/>
        <v>0</v>
      </c>
      <c r="T28" s="60">
        <f t="shared" si="5"/>
        <v>0</v>
      </c>
      <c r="U28" s="60" t="str">
        <f t="shared" si="6"/>
        <v/>
      </c>
    </row>
    <row r="29" spans="1:21" x14ac:dyDescent="0.25">
      <c r="A29" s="53" t="str">
        <f t="shared" si="0"/>
        <v/>
      </c>
      <c r="B29" s="53" t="str">
        <f t="shared" si="1"/>
        <v/>
      </c>
      <c r="C29" t="str">
        <f>Teilnehmer!B29</f>
        <v>Spielmann Andreas</v>
      </c>
      <c r="E29" s="42"/>
      <c r="F29" s="42"/>
      <c r="G29" s="43"/>
      <c r="H29" s="42"/>
      <c r="I29" s="42"/>
      <c r="J29" s="42"/>
      <c r="K29" s="42"/>
      <c r="L29" s="54">
        <f t="shared" si="2"/>
        <v>0</v>
      </c>
      <c r="M29" s="55">
        <f>IF(AND(A29&lt;&gt;"",L29&gt;200),VLOOKUP(P29,Bewertung!A$3:B$50,2,FALSE()),(IF(L29&gt;100,1,0)))</f>
        <v>0</v>
      </c>
      <c r="N29" s="56">
        <f>IF(AND(L28-L29&gt;0,L29-L30,I29&lt;&gt;""),Bewertung!C70+M29,M29)</f>
        <v>0</v>
      </c>
      <c r="O29" s="42"/>
      <c r="P29" s="57" t="str">
        <f t="shared" si="3"/>
        <v/>
      </c>
      <c r="Q29" s="58"/>
      <c r="R29" s="58"/>
      <c r="S29" s="59">
        <f t="shared" si="4"/>
        <v>0</v>
      </c>
      <c r="T29" s="60">
        <f t="shared" si="5"/>
        <v>0</v>
      </c>
      <c r="U29" s="60" t="str">
        <f t="shared" si="6"/>
        <v/>
      </c>
    </row>
    <row r="30" spans="1:21" x14ac:dyDescent="0.25">
      <c r="A30" s="53" t="str">
        <f t="shared" si="0"/>
        <v/>
      </c>
      <c r="B30" s="53" t="str">
        <f t="shared" si="1"/>
        <v/>
      </c>
      <c r="C30" t="str">
        <f>Teilnehmer!B30</f>
        <v>Sprich Adrian</v>
      </c>
      <c r="E30" s="42"/>
      <c r="F30" s="42"/>
      <c r="G30" s="43"/>
      <c r="H30" s="42"/>
      <c r="I30" s="42"/>
      <c r="J30" s="42"/>
      <c r="K30" s="42"/>
      <c r="L30" s="54">
        <f t="shared" si="2"/>
        <v>0</v>
      </c>
      <c r="M30" s="55">
        <f>IF(AND(A30&lt;&gt;"",L30&gt;200),VLOOKUP(P30,Bewertung!A$3:B$50,2,FALSE()),(IF(L30&gt;100,1,0)))</f>
        <v>0</v>
      </c>
      <c r="N30" s="56">
        <f>IF(AND(L29-L30&gt;0,L30-L31,I30&lt;&gt;""),Bewertung!C71+M30,M30)</f>
        <v>0</v>
      </c>
      <c r="O30" s="42"/>
      <c r="P30" s="57" t="str">
        <f t="shared" si="3"/>
        <v/>
      </c>
      <c r="Q30" s="58"/>
      <c r="R30" s="58"/>
      <c r="S30" s="59">
        <f t="shared" si="4"/>
        <v>0</v>
      </c>
      <c r="T30" s="60">
        <f t="shared" si="5"/>
        <v>0</v>
      </c>
      <c r="U30" s="60" t="str">
        <f t="shared" si="6"/>
        <v/>
      </c>
    </row>
    <row r="31" spans="1:21" x14ac:dyDescent="0.25">
      <c r="A31" s="53" t="str">
        <f t="shared" si="0"/>
        <v/>
      </c>
      <c r="B31" s="53" t="str">
        <f t="shared" si="1"/>
        <v/>
      </c>
      <c r="C31" t="str">
        <f>Teilnehmer!B31</f>
        <v>Stauber Simon</v>
      </c>
      <c r="E31" s="42"/>
      <c r="F31" s="42"/>
      <c r="G31" s="43"/>
      <c r="H31" s="42"/>
      <c r="I31" s="42"/>
      <c r="J31" s="42"/>
      <c r="K31" s="42"/>
      <c r="L31" s="54">
        <f t="shared" si="2"/>
        <v>0</v>
      </c>
      <c r="M31" s="55">
        <f>IF(AND(A31&lt;&gt;"",L31&gt;200),VLOOKUP(P31,Bewertung!A$3:B$50,2,FALSE()),(IF(L31&gt;100,1,0)))</f>
        <v>0</v>
      </c>
      <c r="N31" s="56">
        <f>IF(AND(L30-L31&gt;0,L31-L32,I31&lt;&gt;""),Bewertung!C73+M31,M31)</f>
        <v>0</v>
      </c>
      <c r="O31" s="42"/>
      <c r="P31" s="57" t="str">
        <f t="shared" si="3"/>
        <v/>
      </c>
      <c r="Q31" s="58"/>
      <c r="R31" s="58"/>
      <c r="S31" s="59">
        <f t="shared" si="4"/>
        <v>0</v>
      </c>
      <c r="T31" s="60">
        <f t="shared" si="5"/>
        <v>0</v>
      </c>
      <c r="U31" s="60" t="str">
        <f t="shared" si="6"/>
        <v/>
      </c>
    </row>
    <row r="32" spans="1:21" x14ac:dyDescent="0.25">
      <c r="A32" s="53" t="str">
        <f t="shared" si="0"/>
        <v/>
      </c>
      <c r="B32" s="53" t="str">
        <f t="shared" si="1"/>
        <v/>
      </c>
      <c r="C32" t="str">
        <f>Teilnehmer!B32</f>
        <v>Stemmler Miriam</v>
      </c>
      <c r="E32" s="42"/>
      <c r="F32" s="42"/>
      <c r="G32" s="43"/>
      <c r="H32" s="42"/>
      <c r="I32" s="42"/>
      <c r="J32" s="42"/>
      <c r="K32" s="42"/>
      <c r="L32" s="54">
        <f t="shared" si="2"/>
        <v>0</v>
      </c>
      <c r="M32" s="55">
        <f>IF(AND(A32&lt;&gt;"",L32&gt;200),VLOOKUP(P32,Bewertung!A$3:B$50,2,FALSE()),(IF(L32&gt;100,1,0)))</f>
        <v>0</v>
      </c>
      <c r="N32" s="56">
        <f>IF(AND(L31-L32&gt;0,L32-L33,I32&lt;&gt;""),Bewertung!C74+M32,M32)</f>
        <v>0</v>
      </c>
      <c r="O32" s="42"/>
      <c r="P32" s="57" t="str">
        <f t="shared" si="3"/>
        <v/>
      </c>
      <c r="Q32" s="58"/>
      <c r="R32" s="58"/>
      <c r="S32" s="59">
        <f t="shared" si="4"/>
        <v>0</v>
      </c>
      <c r="T32" s="60">
        <f t="shared" si="5"/>
        <v>0</v>
      </c>
      <c r="U32" s="60" t="str">
        <f t="shared" si="6"/>
        <v/>
      </c>
    </row>
    <row r="33" spans="1:21" x14ac:dyDescent="0.25">
      <c r="A33" s="53" t="str">
        <f t="shared" si="0"/>
        <v/>
      </c>
      <c r="B33" s="53" t="str">
        <f t="shared" si="1"/>
        <v/>
      </c>
      <c r="C33" t="str">
        <f>Teilnehmer!B33</f>
        <v>Stemmler Thomas</v>
      </c>
      <c r="E33" s="42"/>
      <c r="F33" s="42"/>
      <c r="G33" s="43"/>
      <c r="H33" s="42"/>
      <c r="I33" s="42"/>
      <c r="J33" s="42"/>
      <c r="K33" s="42"/>
      <c r="L33" s="54">
        <f t="shared" si="2"/>
        <v>0</v>
      </c>
      <c r="M33" s="55">
        <f>IF(AND(A33&lt;&gt;"",L33&gt;200),VLOOKUP(P33,Bewertung!A$3:B$50,2,FALSE()),(IF(L33&gt;100,1,0)))</f>
        <v>0</v>
      </c>
      <c r="N33" s="56">
        <f>IF(AND(L32-L33&gt;0,L33-L34,I33&lt;&gt;""),Bewertung!C76+M33,M33)</f>
        <v>0</v>
      </c>
      <c r="O33" s="42"/>
      <c r="P33" s="57" t="str">
        <f t="shared" si="3"/>
        <v/>
      </c>
      <c r="Q33" s="58"/>
      <c r="R33" s="58"/>
      <c r="S33" s="59">
        <f t="shared" si="4"/>
        <v>0</v>
      </c>
      <c r="T33" s="60">
        <f t="shared" si="5"/>
        <v>0</v>
      </c>
      <c r="U33" s="60" t="str">
        <f t="shared" si="6"/>
        <v/>
      </c>
    </row>
    <row r="34" spans="1:21" x14ac:dyDescent="0.25">
      <c r="A34" s="53" t="str">
        <f t="shared" si="0"/>
        <v/>
      </c>
      <c r="B34" s="53" t="str">
        <f t="shared" si="1"/>
        <v/>
      </c>
      <c r="C34" t="str">
        <f>Teilnehmer!B34</f>
        <v>Straub Beat</v>
      </c>
      <c r="E34" s="42"/>
      <c r="F34" s="42"/>
      <c r="G34" s="43"/>
      <c r="H34" s="42"/>
      <c r="I34" s="42"/>
      <c r="J34" s="42"/>
      <c r="K34" s="42"/>
      <c r="L34" s="54">
        <f t="shared" si="2"/>
        <v>0</v>
      </c>
      <c r="M34" s="55">
        <f>IF(AND(A34&lt;&gt;"",L34&gt;200),VLOOKUP(P34,Bewertung!A$3:B$50,2,FALSE()),(IF(L34&gt;100,1,0)))</f>
        <v>0</v>
      </c>
      <c r="N34" s="56">
        <f>IF(AND(L33-L34&gt;0,L34-L35,I34&lt;&gt;""),Bewertung!C77+M34,M34)</f>
        <v>0</v>
      </c>
      <c r="O34" s="42"/>
      <c r="P34" s="57" t="str">
        <f t="shared" si="3"/>
        <v/>
      </c>
      <c r="Q34" s="58"/>
      <c r="R34" s="58"/>
      <c r="S34" s="59">
        <f t="shared" si="4"/>
        <v>0</v>
      </c>
      <c r="T34" s="60">
        <f t="shared" si="5"/>
        <v>0</v>
      </c>
      <c r="U34" s="60" t="str">
        <f t="shared" si="6"/>
        <v/>
      </c>
    </row>
    <row r="35" spans="1:21" x14ac:dyDescent="0.25">
      <c r="A35" s="53" t="str">
        <f t="shared" si="0"/>
        <v/>
      </c>
      <c r="B35" s="53" t="str">
        <f t="shared" si="1"/>
        <v/>
      </c>
      <c r="C35" t="str">
        <f>Teilnehmer!B35</f>
        <v>von der Crone Markus</v>
      </c>
      <c r="E35" s="42"/>
      <c r="F35" s="42"/>
      <c r="G35" s="43"/>
      <c r="H35" s="42"/>
      <c r="I35" s="42"/>
      <c r="J35" s="42"/>
      <c r="K35" s="42"/>
      <c r="L35" s="54">
        <f t="shared" si="2"/>
        <v>0</v>
      </c>
      <c r="M35" s="55">
        <f>IF(AND(A35&lt;&gt;"",L35&gt;200),VLOOKUP(P35,Bewertung!A$3:B$50,2,FALSE()),(IF(L35&gt;100,1,0)))</f>
        <v>0</v>
      </c>
      <c r="N35" s="56">
        <f>IF(AND(L34-L35&gt;0,L35-L36,I35&lt;&gt;""),Bewertung!C78+M35,M35)</f>
        <v>0</v>
      </c>
      <c r="O35" s="42"/>
      <c r="P35" s="57" t="str">
        <f t="shared" si="3"/>
        <v/>
      </c>
      <c r="Q35" s="58"/>
      <c r="R35" s="58"/>
      <c r="S35" s="59">
        <f t="shared" si="4"/>
        <v>0</v>
      </c>
      <c r="T35" s="60">
        <f t="shared" si="5"/>
        <v>0</v>
      </c>
      <c r="U35" s="60" t="str">
        <f t="shared" si="6"/>
        <v/>
      </c>
    </row>
    <row r="36" spans="1:21" x14ac:dyDescent="0.25">
      <c r="A36" s="53" t="str">
        <f t="shared" si="0"/>
        <v/>
      </c>
      <c r="B36" s="53" t="str">
        <f t="shared" si="1"/>
        <v/>
      </c>
      <c r="C36" t="str">
        <f>Teilnehmer!B36</f>
        <v>Wegmann Adrian</v>
      </c>
      <c r="D36" s="61"/>
      <c r="E36" s="42"/>
      <c r="F36" s="42"/>
      <c r="G36" s="43"/>
      <c r="H36" s="42"/>
      <c r="I36" s="42"/>
      <c r="J36" s="42"/>
      <c r="K36" s="42"/>
      <c r="L36" s="54">
        <f t="shared" si="2"/>
        <v>0</v>
      </c>
      <c r="M36" s="55">
        <f>IF(AND(A36&lt;&gt;"",L36&gt;200),VLOOKUP(P36,Bewertung!A$3:B$50,2,FALSE()),(IF(L36&gt;100,1,0)))</f>
        <v>0</v>
      </c>
      <c r="N36" s="56">
        <f>IF(AND(L35-L36&gt;0,L36-L37,I36&lt;&gt;""),Bewertung!C79+M36,M36)</f>
        <v>0</v>
      </c>
      <c r="O36" s="42"/>
      <c r="P36" s="57" t="str">
        <f t="shared" si="3"/>
        <v/>
      </c>
      <c r="Q36" s="58"/>
      <c r="R36" s="58"/>
      <c r="S36" s="59">
        <f t="shared" si="4"/>
        <v>0</v>
      </c>
      <c r="T36" s="60">
        <f t="shared" si="5"/>
        <v>0</v>
      </c>
      <c r="U36" s="60" t="str">
        <f t="shared" si="6"/>
        <v/>
      </c>
    </row>
    <row r="37" spans="1:21" x14ac:dyDescent="0.25">
      <c r="A37" s="53" t="str">
        <f t="shared" si="0"/>
        <v/>
      </c>
      <c r="B37" s="53" t="str">
        <f t="shared" si="1"/>
        <v/>
      </c>
      <c r="C37" t="str">
        <f>Teilnehmer!B37</f>
        <v>Wesp Gerhard</v>
      </c>
      <c r="D37" s="61"/>
      <c r="E37" s="42"/>
      <c r="F37" s="42"/>
      <c r="G37" s="43"/>
      <c r="H37" s="42"/>
      <c r="I37" s="42"/>
      <c r="J37" s="42"/>
      <c r="K37" s="42"/>
      <c r="L37" s="54">
        <f t="shared" si="2"/>
        <v>0</v>
      </c>
      <c r="M37" s="55">
        <f>IF(AND(A37&lt;&gt;"",L37&gt;200),VLOOKUP(P37,Bewertung!A$3:B$50,2,FALSE()),(IF(L37&gt;100,1,0)))</f>
        <v>0</v>
      </c>
      <c r="N37" s="56">
        <f>IF(AND(L36-L37&gt;0,L37-L38,I37&lt;&gt;""),Bewertung!C81+M37,M37)</f>
        <v>0</v>
      </c>
      <c r="O37" s="42"/>
      <c r="P37" s="57" t="str">
        <f t="shared" si="3"/>
        <v/>
      </c>
      <c r="Q37" s="58"/>
      <c r="R37" s="58"/>
      <c r="S37" s="59">
        <f t="shared" si="4"/>
        <v>0</v>
      </c>
      <c r="T37" s="60">
        <f t="shared" si="5"/>
        <v>0</v>
      </c>
      <c r="U37" s="60" t="str">
        <f t="shared" si="6"/>
        <v/>
      </c>
    </row>
    <row r="38" spans="1:21" x14ac:dyDescent="0.25">
      <c r="A38" s="53" t="str">
        <f t="shared" si="0"/>
        <v/>
      </c>
      <c r="B38" s="53" t="str">
        <f t="shared" si="1"/>
        <v/>
      </c>
      <c r="C38" t="str">
        <f>Teilnehmer!B38</f>
        <v>Willi Ernst</v>
      </c>
      <c r="E38" s="42"/>
      <c r="F38" s="42"/>
      <c r="G38" s="43"/>
      <c r="H38" s="42"/>
      <c r="I38" s="42"/>
      <c r="J38" s="42"/>
      <c r="K38" s="42"/>
      <c r="L38" s="54">
        <f t="shared" si="2"/>
        <v>0</v>
      </c>
      <c r="M38" s="55">
        <f>IF(AND(A38&lt;&gt;"",L38&gt;200),VLOOKUP(P38,Bewertung!A$3:B$50,2,FALSE()),(IF(L38&gt;100,1,0)))</f>
        <v>0</v>
      </c>
      <c r="N38" s="56">
        <f>IF(AND(L37-L38&gt;0,L38-L39,I38&lt;&gt;""),Bewertung!C82+M38,M38)</f>
        <v>0</v>
      </c>
      <c r="O38" s="42"/>
      <c r="P38" s="57" t="str">
        <f t="shared" si="3"/>
        <v/>
      </c>
      <c r="Q38" s="58"/>
      <c r="R38" s="58"/>
      <c r="S38" s="59">
        <f t="shared" si="4"/>
        <v>0</v>
      </c>
      <c r="T38" s="60">
        <f t="shared" si="5"/>
        <v>0</v>
      </c>
      <c r="U38" s="60" t="str">
        <f t="shared" si="6"/>
        <v/>
      </c>
    </row>
    <row r="39" spans="1:21" x14ac:dyDescent="0.25">
      <c r="A39" s="53" t="str">
        <f t="shared" si="0"/>
        <v/>
      </c>
      <c r="B39" s="53" t="str">
        <f t="shared" si="1"/>
        <v/>
      </c>
      <c r="C39" t="str">
        <f>Teilnehmer!B39</f>
        <v>Zehnder Joel</v>
      </c>
      <c r="E39" s="42"/>
      <c r="F39" s="42"/>
      <c r="G39" s="43"/>
      <c r="H39" s="42"/>
      <c r="I39" s="42"/>
      <c r="J39" s="42"/>
      <c r="K39" s="42"/>
      <c r="L39" s="54">
        <f t="shared" si="2"/>
        <v>0</v>
      </c>
      <c r="M39" s="55">
        <f>IF(AND(A39&lt;&gt;"",L39&gt;200),VLOOKUP(P39,Bewertung!A$3:B$50,2,FALSE()),(IF(L39&gt;100,1,0)))</f>
        <v>0</v>
      </c>
      <c r="N39" s="56">
        <f>IF(AND(L38-L39&gt;0,L39-L40,I39&lt;&gt;""),Bewertung!C84+M39,M39)</f>
        <v>0</v>
      </c>
      <c r="O39" s="42"/>
      <c r="P39" s="57" t="str">
        <f t="shared" si="3"/>
        <v/>
      </c>
      <c r="Q39" s="58"/>
      <c r="R39" s="58"/>
      <c r="S39" s="59">
        <f t="shared" si="4"/>
        <v>0</v>
      </c>
      <c r="T39" s="60">
        <f t="shared" si="5"/>
        <v>0</v>
      </c>
      <c r="U39" s="60" t="str">
        <f t="shared" si="6"/>
        <v/>
      </c>
    </row>
    <row r="40" spans="1:21" x14ac:dyDescent="0.25">
      <c r="A40" s="53" t="str">
        <f t="shared" si="0"/>
        <v/>
      </c>
      <c r="B40" s="53" t="str">
        <f t="shared" si="1"/>
        <v/>
      </c>
      <c r="C40" t="str">
        <f>Teilnehmer!B40</f>
        <v>Zeitner Luc</v>
      </c>
      <c r="E40" s="42"/>
      <c r="F40" s="42"/>
      <c r="G40" s="43"/>
      <c r="H40" s="42"/>
      <c r="I40" s="42"/>
      <c r="J40" s="42"/>
      <c r="K40" s="42"/>
      <c r="L40" s="54">
        <f t="shared" si="2"/>
        <v>0</v>
      </c>
      <c r="M40" s="55">
        <f>IF(AND(A40&lt;&gt;"",L40&gt;200),VLOOKUP(P40,Bewertung!A$3:B$50,2,FALSE()),(IF(L40&gt;100,1,0)))</f>
        <v>0</v>
      </c>
      <c r="N40" s="56">
        <f>IF(AND(L39-L40&gt;0,L40-L41,I40&lt;&gt;""),Bewertung!C85+M40,M40)</f>
        <v>0</v>
      </c>
      <c r="O40" s="42"/>
      <c r="P40" s="57" t="str">
        <f t="shared" si="3"/>
        <v/>
      </c>
      <c r="Q40" s="58"/>
      <c r="R40" s="58"/>
      <c r="S40" s="59">
        <f t="shared" si="4"/>
        <v>0</v>
      </c>
      <c r="T40" s="60">
        <f t="shared" si="5"/>
        <v>0</v>
      </c>
      <c r="U40" s="60" t="str">
        <f t="shared" si="6"/>
        <v/>
      </c>
    </row>
    <row r="41" spans="1:21" x14ac:dyDescent="0.25">
      <c r="A41" s="53" t="str">
        <f t="shared" si="0"/>
        <v/>
      </c>
      <c r="B41" s="53" t="str">
        <f t="shared" si="1"/>
        <v/>
      </c>
      <c r="C41" t="str">
        <f>Teilnehmer!B41</f>
        <v>Zimmermann Urs</v>
      </c>
      <c r="D41" s="61"/>
      <c r="E41" s="42"/>
      <c r="F41" s="42"/>
      <c r="G41" s="43"/>
      <c r="H41" s="42"/>
      <c r="I41" s="42"/>
      <c r="J41" s="42"/>
      <c r="K41" s="42"/>
      <c r="L41" s="54">
        <f t="shared" si="2"/>
        <v>0</v>
      </c>
      <c r="M41" s="55">
        <f>IF(AND(A41&lt;&gt;"",L41&gt;200),VLOOKUP(P41,Bewertung!A$3:B$50,2,FALSE()),(IF(L41&gt;100,1,0)))</f>
        <v>0</v>
      </c>
      <c r="N41" s="56">
        <f>IF(AND(L40-L41&gt;0,L41-L42,I41&lt;&gt;""),Bewertung!C86+M41,M41)</f>
        <v>0</v>
      </c>
      <c r="O41" s="42"/>
      <c r="P41" s="57" t="str">
        <f t="shared" si="3"/>
        <v/>
      </c>
      <c r="Q41" s="58"/>
      <c r="R41" s="58"/>
      <c r="S41" s="59">
        <f t="shared" si="4"/>
        <v>0</v>
      </c>
      <c r="T41" s="60">
        <f t="shared" si="5"/>
        <v>0</v>
      </c>
      <c r="U41" s="60" t="str">
        <f t="shared" si="6"/>
        <v/>
      </c>
    </row>
    <row r="42" spans="1:21" x14ac:dyDescent="0.25">
      <c r="A42" s="53" t="str">
        <f t="shared" si="0"/>
        <v/>
      </c>
      <c r="B42" s="53" t="str">
        <f t="shared" si="1"/>
        <v/>
      </c>
      <c r="C42">
        <f>Teilnehmer!B42</f>
        <v>0</v>
      </c>
      <c r="E42" s="42"/>
      <c r="F42" s="42"/>
      <c r="G42" s="42"/>
      <c r="H42" s="42"/>
      <c r="I42" s="42"/>
      <c r="J42" s="42"/>
      <c r="K42" s="42"/>
      <c r="L42" s="54">
        <f t="shared" si="2"/>
        <v>0</v>
      </c>
      <c r="M42" s="55">
        <f>IF(AND(A42&lt;&gt;"",L42&gt;200),VLOOKUP(P42,Bewertung!A$3:B$50,2,FALSE()),(IF(L42&gt;100,1,0)))</f>
        <v>0</v>
      </c>
      <c r="N42" s="56">
        <f>IF(AND(L41-L42&gt;0,L42-L43,I42&lt;&gt;""),Bewertung!C88+M42,M42)</f>
        <v>0</v>
      </c>
      <c r="O42" s="42"/>
      <c r="P42" s="57" t="str">
        <f t="shared" si="3"/>
        <v/>
      </c>
      <c r="Q42" s="58"/>
      <c r="R42" s="58"/>
      <c r="S42" s="59">
        <f t="shared" si="4"/>
        <v>0</v>
      </c>
      <c r="T42" s="60">
        <f t="shared" si="5"/>
        <v>0</v>
      </c>
      <c r="U42" s="60" t="str">
        <f t="shared" si="6"/>
        <v/>
      </c>
    </row>
    <row r="43" spans="1:21" x14ac:dyDescent="0.25">
      <c r="A43" s="53" t="str">
        <f t="shared" si="0"/>
        <v/>
      </c>
      <c r="B43" s="53" t="str">
        <f t="shared" si="1"/>
        <v/>
      </c>
      <c r="C43">
        <f>Teilnehmer!B43</f>
        <v>0</v>
      </c>
      <c r="E43" s="42"/>
      <c r="F43" s="42"/>
      <c r="G43" s="43"/>
      <c r="H43" s="42"/>
      <c r="I43" s="42"/>
      <c r="J43" s="42"/>
      <c r="K43" s="42"/>
      <c r="L43" s="54">
        <f t="shared" si="2"/>
        <v>0</v>
      </c>
      <c r="M43" s="55">
        <f>IF(AND(A43&lt;&gt;"",L43&gt;200),VLOOKUP(P43,Bewertung!A$3:B$50,2,FALSE()),(IF(L43&gt;100,1,0)))</f>
        <v>0</v>
      </c>
      <c r="N43" s="56">
        <f>IF(AND(L42-L43&gt;0,L43-L44,I43&lt;&gt;""),Bewertung!C89+M43,M43)</f>
        <v>0</v>
      </c>
      <c r="O43" s="42"/>
      <c r="P43" s="57" t="str">
        <f t="shared" si="3"/>
        <v/>
      </c>
      <c r="Q43" s="58"/>
      <c r="R43" s="58"/>
      <c r="S43" s="59">
        <f t="shared" si="4"/>
        <v>0</v>
      </c>
      <c r="T43" s="60">
        <f t="shared" si="5"/>
        <v>0</v>
      </c>
      <c r="U43" s="60" t="str">
        <f t="shared" si="6"/>
        <v/>
      </c>
    </row>
    <row r="44" spans="1:21" x14ac:dyDescent="0.25">
      <c r="A44" s="53" t="str">
        <f t="shared" si="0"/>
        <v/>
      </c>
      <c r="B44" s="53" t="str">
        <f t="shared" si="1"/>
        <v/>
      </c>
      <c r="C44">
        <f>Teilnehmer!B44</f>
        <v>0</v>
      </c>
      <c r="D44" s="61">
        <v>0</v>
      </c>
      <c r="E44" s="42"/>
      <c r="F44" s="42"/>
      <c r="G44" s="43"/>
      <c r="H44" s="42"/>
      <c r="I44" s="42"/>
      <c r="J44" s="42"/>
      <c r="K44" s="42"/>
      <c r="L44" s="54">
        <f t="shared" si="2"/>
        <v>0</v>
      </c>
      <c r="M44" s="55">
        <f>IF(AND(A44&lt;&gt;"",L44&gt;200),VLOOKUP(P44,Bewertung!A$3:B$50,2,FALSE()),(IF(L44&gt;100,1,0)))</f>
        <v>0</v>
      </c>
      <c r="N44" s="56">
        <f>IF(AND(L43-L44&gt;0,L44-L45,I44&lt;&gt;""),Bewertung!C90+M44,M44)</f>
        <v>0</v>
      </c>
      <c r="O44" s="42"/>
      <c r="P44" s="57" t="str">
        <f t="shared" si="3"/>
        <v/>
      </c>
      <c r="Q44" s="58"/>
      <c r="R44" s="58"/>
      <c r="S44" s="59">
        <f t="shared" si="4"/>
        <v>0</v>
      </c>
      <c r="T44" s="60">
        <f t="shared" si="5"/>
        <v>0</v>
      </c>
      <c r="U44" s="60" t="str">
        <f t="shared" si="6"/>
        <v/>
      </c>
    </row>
    <row r="45" spans="1:21" x14ac:dyDescent="0.25">
      <c r="A45" s="53" t="str">
        <f t="shared" si="0"/>
        <v/>
      </c>
      <c r="B45" s="53" t="str">
        <f t="shared" si="1"/>
        <v/>
      </c>
      <c r="C45">
        <f>Teilnehmer!B45</f>
        <v>0</v>
      </c>
      <c r="E45" s="42"/>
      <c r="F45" s="42"/>
      <c r="G45" s="43"/>
      <c r="H45" s="42"/>
      <c r="I45" s="42"/>
      <c r="J45" s="42"/>
      <c r="K45" s="42"/>
      <c r="L45" s="54">
        <f t="shared" si="2"/>
        <v>0</v>
      </c>
      <c r="M45" s="55">
        <f>IF(AND(A45&lt;&gt;"",L45&gt;200),VLOOKUP(P45,Bewertung!A$3:B$50,2,FALSE()),(IF(L45&gt;100,1,0)))</f>
        <v>0</v>
      </c>
      <c r="N45" s="56">
        <f>IF(AND(L44-L45&gt;0,L45-L46,I45&lt;&gt;""),Bewertung!C91+M45,M45)</f>
        <v>0</v>
      </c>
      <c r="O45" s="42"/>
      <c r="P45" s="57" t="str">
        <f t="shared" si="3"/>
        <v/>
      </c>
      <c r="Q45" s="58"/>
      <c r="R45" s="58"/>
      <c r="S45" s="59">
        <f t="shared" si="4"/>
        <v>0</v>
      </c>
      <c r="T45" s="60">
        <f t="shared" si="5"/>
        <v>0</v>
      </c>
      <c r="U45" s="60" t="str">
        <f t="shared" si="6"/>
        <v/>
      </c>
    </row>
    <row r="46" spans="1:21" x14ac:dyDescent="0.25">
      <c r="A46" s="53" t="str">
        <f t="shared" si="0"/>
        <v/>
      </c>
      <c r="B46" s="53" t="str">
        <f t="shared" si="1"/>
        <v/>
      </c>
      <c r="C46">
        <f>Teilnehmer!B46</f>
        <v>0</v>
      </c>
      <c r="D46" s="61"/>
      <c r="E46" s="42"/>
      <c r="F46" s="42"/>
      <c r="G46" s="43"/>
      <c r="H46" s="42"/>
      <c r="I46" s="42"/>
      <c r="J46" s="42"/>
      <c r="K46" s="42"/>
      <c r="L46" s="54">
        <f t="shared" si="2"/>
        <v>0</v>
      </c>
      <c r="M46" s="55">
        <f>IF(AND(A46&lt;&gt;"",L46&gt;200),VLOOKUP(P46,Bewertung!A$3:B$50,2,FALSE()),(IF(L46&gt;100,1,0)))</f>
        <v>0</v>
      </c>
      <c r="N46" s="56">
        <f>IF(AND(L45-L46&gt;0,L46-L47,I46&lt;&gt;""),Bewertung!C92+M46,M46)</f>
        <v>0</v>
      </c>
      <c r="O46" s="42"/>
      <c r="P46" s="57" t="str">
        <f t="shared" si="3"/>
        <v/>
      </c>
      <c r="Q46" s="58"/>
      <c r="R46" s="58"/>
      <c r="S46" s="59">
        <f t="shared" si="4"/>
        <v>0</v>
      </c>
      <c r="T46" s="60">
        <f t="shared" si="5"/>
        <v>0</v>
      </c>
      <c r="U46" s="60" t="str">
        <f t="shared" si="6"/>
        <v/>
      </c>
    </row>
    <row r="47" spans="1:21" x14ac:dyDescent="0.25">
      <c r="A47" s="53" t="str">
        <f t="shared" si="0"/>
        <v/>
      </c>
      <c r="B47" s="53" t="str">
        <f t="shared" si="1"/>
        <v/>
      </c>
      <c r="C47">
        <f>Teilnehmer!B47</f>
        <v>0</v>
      </c>
      <c r="D47" s="61"/>
      <c r="E47" s="42"/>
      <c r="F47" s="42"/>
      <c r="G47" s="43"/>
      <c r="H47" s="42"/>
      <c r="I47" s="42"/>
      <c r="J47" s="42"/>
      <c r="K47" s="42"/>
      <c r="L47" s="54">
        <f t="shared" si="2"/>
        <v>0</v>
      </c>
      <c r="M47" s="55">
        <f>IF(AND(A47&lt;&gt;"",L47&gt;200),VLOOKUP(P47,Bewertung!A$3:B$50,2,FALSE()),(IF(L47&gt;100,1,0)))</f>
        <v>0</v>
      </c>
      <c r="N47" s="56">
        <f>IF(AND(L46-L47&gt;0,L47-L48,I47&lt;&gt;""),Bewertung!C93+M47,M47)</f>
        <v>0</v>
      </c>
      <c r="O47" s="42"/>
      <c r="P47" s="57" t="str">
        <f t="shared" si="3"/>
        <v/>
      </c>
      <c r="Q47" s="58"/>
      <c r="R47" s="58"/>
      <c r="S47" s="59">
        <f t="shared" si="4"/>
        <v>0</v>
      </c>
      <c r="T47" s="60">
        <f t="shared" si="5"/>
        <v>0</v>
      </c>
      <c r="U47" s="60" t="str">
        <f t="shared" si="6"/>
        <v/>
      </c>
    </row>
    <row r="48" spans="1:21" x14ac:dyDescent="0.25">
      <c r="A48" s="53" t="str">
        <f t="shared" si="0"/>
        <v/>
      </c>
      <c r="B48" s="53" t="str">
        <f t="shared" si="1"/>
        <v/>
      </c>
      <c r="C48">
        <f>Teilnehmer!B48</f>
        <v>0</v>
      </c>
      <c r="D48" s="61"/>
      <c r="E48" s="42"/>
      <c r="F48" s="42"/>
      <c r="G48" s="43"/>
      <c r="H48" s="42"/>
      <c r="I48" s="42"/>
      <c r="J48" s="42"/>
      <c r="K48" s="42"/>
      <c r="L48" s="54">
        <f t="shared" si="2"/>
        <v>0</v>
      </c>
      <c r="M48" s="55">
        <f>IF(AND(A48&lt;&gt;"",L48&gt;200),VLOOKUP(P48,Bewertung!A$3:B$50,2,FALSE()),(IF(L48&gt;100,1,0)))</f>
        <v>0</v>
      </c>
      <c r="N48" s="56">
        <f>IF(AND(L47-L48&gt;0,L48-L49,I48&lt;&gt;""),Bewertung!C94+M48,M48)</f>
        <v>0</v>
      </c>
      <c r="O48" s="42"/>
      <c r="P48" s="57" t="str">
        <f t="shared" si="3"/>
        <v/>
      </c>
      <c r="Q48" s="58"/>
      <c r="R48" s="58"/>
      <c r="S48" s="59">
        <f t="shared" si="4"/>
        <v>0</v>
      </c>
      <c r="T48" s="60">
        <f t="shared" si="5"/>
        <v>0</v>
      </c>
      <c r="U48" s="60" t="str">
        <f t="shared" si="6"/>
        <v/>
      </c>
    </row>
    <row r="49" spans="1:21" x14ac:dyDescent="0.25">
      <c r="A49" s="53" t="str">
        <f t="shared" si="0"/>
        <v/>
      </c>
      <c r="B49" s="53" t="str">
        <f t="shared" si="1"/>
        <v/>
      </c>
      <c r="C49">
        <f>Teilnehmer!B49</f>
        <v>0</v>
      </c>
      <c r="D49" s="61"/>
      <c r="E49" s="42"/>
      <c r="F49" s="42"/>
      <c r="G49" s="43"/>
      <c r="H49" s="42"/>
      <c r="I49" s="42"/>
      <c r="J49" s="42"/>
      <c r="K49" s="42"/>
      <c r="L49" s="54">
        <f t="shared" si="2"/>
        <v>0</v>
      </c>
      <c r="M49" s="55">
        <f>IF(AND(A49&lt;&gt;"",L49&gt;200),VLOOKUP(P49,Bewertung!A$3:B$50,2,FALSE()),(IF(L49&gt;100,1,0)))</f>
        <v>0</v>
      </c>
      <c r="N49" s="56">
        <f>IF(AND(L48-L49&gt;0,L49-L50,I49&lt;&gt;""),Bewertung!C95+M49,M49)</f>
        <v>0</v>
      </c>
      <c r="O49" s="42"/>
      <c r="P49" s="57" t="str">
        <f t="shared" si="3"/>
        <v/>
      </c>
      <c r="Q49" s="58"/>
      <c r="R49" s="58"/>
      <c r="S49" s="59">
        <f t="shared" si="4"/>
        <v>0</v>
      </c>
      <c r="T49" s="60">
        <f t="shared" si="5"/>
        <v>0</v>
      </c>
      <c r="U49" s="60" t="str">
        <f t="shared" si="6"/>
        <v/>
      </c>
    </row>
    <row r="50" spans="1:21" x14ac:dyDescent="0.25">
      <c r="A50" s="53" t="str">
        <f t="shared" si="0"/>
        <v/>
      </c>
      <c r="B50" s="53" t="str">
        <f t="shared" si="1"/>
        <v/>
      </c>
      <c r="C50">
        <f>Teilnehmer!B50</f>
        <v>0</v>
      </c>
      <c r="E50" s="42"/>
      <c r="F50" s="42"/>
      <c r="G50" s="43"/>
      <c r="H50" s="42"/>
      <c r="I50" s="42"/>
      <c r="J50" s="42"/>
      <c r="K50" s="42"/>
      <c r="L50" s="54">
        <f t="shared" si="2"/>
        <v>0</v>
      </c>
      <c r="M50" s="55">
        <f>IF(AND(A50&lt;&gt;"",L50&gt;200),VLOOKUP(P50,Bewertung!A$3:B$50,2,FALSE()),(IF(L50&gt;100,1,0)))</f>
        <v>0</v>
      </c>
      <c r="N50" s="56">
        <f>IF(AND(L49-L50&gt;0,L50-L51,I50&lt;&gt;""),Bewertung!C96+M50,M50)</f>
        <v>0</v>
      </c>
      <c r="O50" s="42"/>
      <c r="P50" s="57" t="str">
        <f t="shared" si="3"/>
        <v/>
      </c>
      <c r="Q50" s="58"/>
      <c r="R50" s="58"/>
      <c r="S50" s="59">
        <f t="shared" si="4"/>
        <v>0</v>
      </c>
      <c r="T50" s="60">
        <f t="shared" si="5"/>
        <v>0</v>
      </c>
      <c r="U50" s="60" t="str">
        <f t="shared" si="6"/>
        <v/>
      </c>
    </row>
    <row r="51" spans="1:21" x14ac:dyDescent="0.25">
      <c r="Q51" s="57"/>
    </row>
  </sheetData>
  <mergeCells count="15">
    <mergeCell ref="M1:M2"/>
    <mergeCell ref="N1:N2"/>
    <mergeCell ref="O1:O2"/>
    <mergeCell ref="P1:P2"/>
    <mergeCell ref="Q1:U1"/>
    <mergeCell ref="F1:F2"/>
    <mergeCell ref="G1:G2"/>
    <mergeCell ref="H1:H2"/>
    <mergeCell ref="I1:J1"/>
    <mergeCell ref="L1:L2"/>
    <mergeCell ref="A1:A2"/>
    <mergeCell ref="B1:B2"/>
    <mergeCell ref="C1:C2"/>
    <mergeCell ref="D1:D2"/>
    <mergeCell ref="E1:E2"/>
  </mergeCells>
  <pageMargins left="0.39374999999999999" right="0.39374999999999999" top="1.77152777777778" bottom="0.39374999999999999" header="0.27569444444444402" footer="0.51180555555555496"/>
  <pageSetup paperSize="9" fitToHeight="0" orientation="landscape" horizontalDpi="300" verticalDpi="300"/>
  <headerFooter>
    <oddHeader>&amp;C&amp;"Calibri,Fett"&amp;20Tageswertung&amp;R&amp;"Calibri,Fett"&amp;20&amp;A
&amp;11Seite &amp;P von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1"/>
  <sheetViews>
    <sheetView zoomScale="75" zoomScaleNormal="75" workbookViewId="0">
      <selection activeCell="L3" sqref="L3"/>
    </sheetView>
  </sheetViews>
  <sheetFormatPr baseColWidth="10" defaultColWidth="12.5703125" defaultRowHeight="15" x14ac:dyDescent="0.25"/>
  <cols>
    <col min="1" max="1" width="3.42578125" style="62" customWidth="1"/>
    <col min="2" max="2" width="5.7109375" style="62" customWidth="1"/>
    <col min="3" max="3" width="20.42578125" style="63" customWidth="1"/>
    <col min="4" max="4" width="11.42578125" style="63" hidden="1" customWidth="1"/>
    <col min="5" max="5" width="13.28515625" style="63" customWidth="1"/>
    <col min="6" max="6" width="8.28515625" style="63" customWidth="1"/>
    <col min="7" max="7" width="5.28515625" style="64" customWidth="1"/>
    <col min="8" max="8" width="6.140625" style="63" customWidth="1"/>
    <col min="9" max="9" width="7.85546875" style="63" customWidth="1"/>
    <col min="10" max="11" width="8.7109375" style="63" customWidth="1"/>
    <col min="12" max="12" width="10.28515625" style="63" customWidth="1"/>
    <col min="13" max="13" width="9.7109375" style="63" customWidth="1"/>
    <col min="14" max="14" width="9.140625" style="65" customWidth="1"/>
    <col min="15" max="15" width="22.7109375" style="63" customWidth="1"/>
    <col min="16" max="16" width="6.7109375" style="63" customWidth="1"/>
    <col min="17" max="19" width="8.140625" style="63" customWidth="1"/>
    <col min="20" max="20" width="8.28515625" style="63" customWidth="1"/>
    <col min="21" max="21" width="8.7109375" style="63" customWidth="1"/>
    <col min="22" max="1023" width="12.42578125" style="63"/>
    <col min="1024" max="1024" width="11.5703125" customWidth="1"/>
  </cols>
  <sheetData>
    <row r="1" spans="1:1024" s="66" customFormat="1" ht="15.75" customHeight="1" x14ac:dyDescent="0.25">
      <c r="A1" s="9" t="s">
        <v>0</v>
      </c>
      <c r="B1" s="8" t="s">
        <v>1</v>
      </c>
      <c r="C1" s="9" t="s">
        <v>2</v>
      </c>
      <c r="D1" s="9"/>
      <c r="E1" s="9" t="s">
        <v>3</v>
      </c>
      <c r="F1" s="9" t="s">
        <v>4</v>
      </c>
      <c r="G1" s="9" t="s">
        <v>5</v>
      </c>
      <c r="H1" s="9" t="s">
        <v>6</v>
      </c>
      <c r="I1" s="7" t="s">
        <v>7</v>
      </c>
      <c r="J1" s="7"/>
      <c r="K1" s="49" t="s">
        <v>8</v>
      </c>
      <c r="L1" s="6" t="s">
        <v>9</v>
      </c>
      <c r="M1" s="6" t="s">
        <v>10</v>
      </c>
      <c r="N1" s="6" t="s">
        <v>11</v>
      </c>
      <c r="O1" s="9" t="s">
        <v>12</v>
      </c>
      <c r="P1" s="5" t="s">
        <v>13</v>
      </c>
      <c r="Q1" s="9" t="s">
        <v>14</v>
      </c>
      <c r="R1" s="9"/>
      <c r="S1" s="9"/>
      <c r="T1" s="9"/>
      <c r="U1" s="9"/>
      <c r="AMJ1"/>
    </row>
    <row r="2" spans="1:1024" s="67" customFormat="1" ht="15.75" x14ac:dyDescent="0.25">
      <c r="A2" s="9"/>
      <c r="B2" s="8"/>
      <c r="C2" s="9"/>
      <c r="D2" s="9"/>
      <c r="E2" s="9"/>
      <c r="F2" s="9"/>
      <c r="G2" s="9"/>
      <c r="H2" s="9"/>
      <c r="I2" s="49" t="s">
        <v>15</v>
      </c>
      <c r="J2" s="49" t="s">
        <v>16</v>
      </c>
      <c r="K2" s="49" t="s">
        <v>17</v>
      </c>
      <c r="L2" s="6"/>
      <c r="M2" s="6"/>
      <c r="N2" s="6"/>
      <c r="O2" s="9"/>
      <c r="P2" s="5"/>
      <c r="Q2" s="67" t="s">
        <v>18</v>
      </c>
      <c r="R2" s="67" t="s">
        <v>19</v>
      </c>
      <c r="S2" s="22" t="s">
        <v>20</v>
      </c>
      <c r="T2" s="68" t="s">
        <v>21</v>
      </c>
      <c r="U2" s="68" t="s">
        <v>16</v>
      </c>
      <c r="AMJ2"/>
    </row>
    <row r="3" spans="1:1024" x14ac:dyDescent="0.25">
      <c r="A3" s="69" t="str">
        <f t="shared" ref="A3:A50" si="0">IF(L3&lt;&gt;0,RANK(L3,L$3:L$50,0),"")</f>
        <v/>
      </c>
      <c r="B3" s="69" t="str">
        <f t="shared" ref="B3:B50" si="1">IF(N3&lt;&gt;0,RANK(N3,N$3:N$50,0),"")</f>
        <v/>
      </c>
      <c r="C3" s="63" t="str">
        <f>Teilnehmer!B3</f>
        <v>Belz Thomas</v>
      </c>
      <c r="D3" s="70"/>
      <c r="E3" s="40"/>
      <c r="F3" s="40"/>
      <c r="G3" s="41"/>
      <c r="H3" s="40"/>
      <c r="I3" s="40"/>
      <c r="J3" s="40"/>
      <c r="K3" s="71"/>
      <c r="L3" s="72">
        <f t="shared" ref="L3:L50" si="2">IF(AND(I3&lt;&gt;"",J3&lt;&gt;""),(I3)+(J3/H3*100)+10000,IF(K3&lt;&gt;"",K3+1000,0))</f>
        <v>0</v>
      </c>
      <c r="M3" s="73">
        <f>IF(AND(A3&lt;&gt;"",L3&gt;200),VLOOKUP(P3,Bewertung!A$3:B$50,2,FALSE()),(IF(L3&gt;100,1,0)))</f>
        <v>0</v>
      </c>
      <c r="N3" s="74">
        <f>IF(AND(L2-L3&gt;0,L3-L4,I3&lt;&gt;""),Bewertung!C47+M3,M3)</f>
        <v>0</v>
      </c>
      <c r="O3" s="40"/>
      <c r="P3" s="75" t="str">
        <f t="shared" ref="P3:P50" si="3">IF(L3&gt;0,COUNT((L3&amp;"")/FREQUENCY(IF(L$3:L$50&gt;=L3,L$3:L$50),L:L)),"")</f>
        <v/>
      </c>
      <c r="Q3" s="76"/>
      <c r="R3" s="76"/>
      <c r="S3" s="77">
        <f t="shared" ref="S3:S50" si="4">R3-Q3</f>
        <v>0</v>
      </c>
      <c r="T3" s="78">
        <f t="shared" ref="T3:T50" si="5">S3*24</f>
        <v>0</v>
      </c>
      <c r="U3" s="79" t="str">
        <f t="shared" ref="U3:U50" si="6">IF(T3&gt;0,I3/T3,"")</f>
        <v/>
      </c>
    </row>
    <row r="4" spans="1:1024" x14ac:dyDescent="0.25">
      <c r="A4" s="69" t="str">
        <f t="shared" si="0"/>
        <v/>
      </c>
      <c r="B4" s="69" t="str">
        <f t="shared" si="1"/>
        <v/>
      </c>
      <c r="C4" s="63" t="str">
        <f>Teilnehmer!B4</f>
        <v>Beuke Lena</v>
      </c>
      <c r="E4" s="40"/>
      <c r="F4" s="40"/>
      <c r="G4" s="41"/>
      <c r="H4" s="40"/>
      <c r="I4" s="40"/>
      <c r="J4" s="40"/>
      <c r="K4" s="71"/>
      <c r="L4" s="72">
        <f t="shared" si="2"/>
        <v>0</v>
      </c>
      <c r="M4" s="73">
        <f>IF(AND(A4&lt;&gt;"",L4&gt;200),VLOOKUP(P4,Bewertung!A$3:B$50,2,FALSE()),(IF(L4&gt;100,1,0)))</f>
        <v>0</v>
      </c>
      <c r="N4" s="74">
        <f>IF(AND(L3-L4&gt;0,L4-L5,I4&lt;&gt;""),Bewertung!C48+M4,M4)</f>
        <v>0</v>
      </c>
      <c r="O4" s="40"/>
      <c r="P4" s="75" t="str">
        <f t="shared" si="3"/>
        <v/>
      </c>
      <c r="Q4" s="76"/>
      <c r="R4" s="76"/>
      <c r="S4" s="77">
        <f t="shared" si="4"/>
        <v>0</v>
      </c>
      <c r="T4" s="78">
        <f t="shared" si="5"/>
        <v>0</v>
      </c>
      <c r="U4" s="79" t="str">
        <f t="shared" si="6"/>
        <v/>
      </c>
    </row>
    <row r="5" spans="1:1024" x14ac:dyDescent="0.25">
      <c r="A5" s="69" t="str">
        <f t="shared" si="0"/>
        <v/>
      </c>
      <c r="B5" s="69" t="str">
        <f t="shared" si="1"/>
        <v/>
      </c>
      <c r="C5" s="63" t="str">
        <f>Teilnehmer!B5</f>
        <v>Böni Peter</v>
      </c>
      <c r="E5" s="40"/>
      <c r="F5" s="40"/>
      <c r="G5" s="41"/>
      <c r="H5" s="40"/>
      <c r="I5" s="40"/>
      <c r="J5" s="40"/>
      <c r="K5" s="71"/>
      <c r="L5" s="72">
        <f t="shared" si="2"/>
        <v>0</v>
      </c>
      <c r="M5" s="73">
        <f>IF(AND(A5&lt;&gt;"",L5&gt;200),VLOOKUP(P5,Bewertung!A$3:B$50,2,FALSE()),(IF(L5&gt;100,1,0)))</f>
        <v>0</v>
      </c>
      <c r="N5" s="74">
        <f>IF(AND(L4-L5&gt;0,L5-L6,I5&lt;&gt;""),Bewertung!C17+M5,M5)</f>
        <v>0</v>
      </c>
      <c r="O5" s="40"/>
      <c r="P5" s="75" t="str">
        <f t="shared" si="3"/>
        <v/>
      </c>
      <c r="Q5" s="76"/>
      <c r="R5" s="76"/>
      <c r="S5" s="77">
        <f t="shared" si="4"/>
        <v>0</v>
      </c>
      <c r="T5" s="78">
        <f t="shared" si="5"/>
        <v>0</v>
      </c>
      <c r="U5" s="79" t="str">
        <f t="shared" si="6"/>
        <v/>
      </c>
    </row>
    <row r="6" spans="1:1024" x14ac:dyDescent="0.25">
      <c r="A6" s="69" t="str">
        <f t="shared" si="0"/>
        <v/>
      </c>
      <c r="B6" s="69" t="str">
        <f t="shared" si="1"/>
        <v/>
      </c>
      <c r="C6" s="63" t="str">
        <f>Teilnehmer!B6</f>
        <v>Cooper Harry</v>
      </c>
      <c r="D6" s="70"/>
      <c r="E6" s="40"/>
      <c r="F6" s="40"/>
      <c r="G6" s="41"/>
      <c r="H6" s="40"/>
      <c r="I6" s="40"/>
      <c r="J6" s="40"/>
      <c r="K6" s="71"/>
      <c r="L6" s="72">
        <f t="shared" si="2"/>
        <v>0</v>
      </c>
      <c r="M6" s="73">
        <f>IF(AND(A6&lt;&gt;"",L6&gt;200),VLOOKUP(P6,Bewertung!A$3:B$50,2,FALSE()),(IF(L6&gt;100,1,0)))</f>
        <v>0</v>
      </c>
      <c r="N6" s="74">
        <f>IF(AND(L5-L6&gt;0,L6-L7,I6&lt;&gt;""),Bewertung!C26+M6,M6)</f>
        <v>0</v>
      </c>
      <c r="O6" s="40"/>
      <c r="P6" s="75" t="str">
        <f t="shared" si="3"/>
        <v/>
      </c>
      <c r="Q6" s="76"/>
      <c r="R6" s="76"/>
      <c r="S6" s="77">
        <f t="shared" si="4"/>
        <v>0</v>
      </c>
      <c r="T6" s="78">
        <f t="shared" si="5"/>
        <v>0</v>
      </c>
      <c r="U6" s="79" t="str">
        <f t="shared" si="6"/>
        <v/>
      </c>
    </row>
    <row r="7" spans="1:1024" x14ac:dyDescent="0.25">
      <c r="A7" s="69" t="str">
        <f t="shared" si="0"/>
        <v/>
      </c>
      <c r="B7" s="69" t="str">
        <f t="shared" si="1"/>
        <v/>
      </c>
      <c r="C7" s="63" t="str">
        <f>Teilnehmer!B7</f>
        <v>Dosch Flurin</v>
      </c>
      <c r="D7" s="70"/>
      <c r="E7" s="40"/>
      <c r="F7" s="40"/>
      <c r="G7" s="41"/>
      <c r="H7" s="40"/>
      <c r="I7" s="40"/>
      <c r="J7" s="40"/>
      <c r="K7" s="71"/>
      <c r="L7" s="72">
        <f t="shared" si="2"/>
        <v>0</v>
      </c>
      <c r="M7" s="73">
        <f>IF(AND(A7&lt;&gt;"",L7&gt;200),VLOOKUP(P7,Bewertung!A$3:B$50,2,FALSE()),(IF(L7&gt;100,1,0)))</f>
        <v>0</v>
      </c>
      <c r="N7" s="74">
        <f>IF(AND(L6-L7&gt;0,L7-L8,I7&lt;&gt;""),Bewertung!C35+M7,M7)</f>
        <v>0</v>
      </c>
      <c r="O7" s="40"/>
      <c r="P7" s="75" t="str">
        <f t="shared" si="3"/>
        <v/>
      </c>
      <c r="Q7" s="76"/>
      <c r="R7" s="76"/>
      <c r="S7" s="77">
        <f t="shared" si="4"/>
        <v>0</v>
      </c>
      <c r="T7" s="78">
        <f t="shared" si="5"/>
        <v>0</v>
      </c>
      <c r="U7" s="79" t="str">
        <f t="shared" si="6"/>
        <v/>
      </c>
    </row>
    <row r="8" spans="1:1024" x14ac:dyDescent="0.25">
      <c r="A8" s="69" t="str">
        <f t="shared" si="0"/>
        <v/>
      </c>
      <c r="B8" s="69" t="str">
        <f t="shared" si="1"/>
        <v/>
      </c>
      <c r="C8" s="63" t="str">
        <f>Teilnehmer!B8</f>
        <v>Eichholzer Andreas</v>
      </c>
      <c r="D8" s="70"/>
      <c r="E8" s="40"/>
      <c r="F8" s="40"/>
      <c r="G8" s="41"/>
      <c r="H8" s="40"/>
      <c r="I8" s="40"/>
      <c r="J8" s="40"/>
      <c r="K8" s="71"/>
      <c r="L8" s="72">
        <f t="shared" si="2"/>
        <v>0</v>
      </c>
      <c r="M8" s="73">
        <f>IF(AND(A8&lt;&gt;"",L8&gt;200),VLOOKUP(P8,Bewertung!A$3:B$50,2,FALSE()),(IF(L8&gt;100,1,0)))</f>
        <v>0</v>
      </c>
      <c r="N8" s="74">
        <f>IF(AND(L7-L8&gt;0,L8-L9,I8&lt;&gt;""),Bewertung!C15+M8,M8)</f>
        <v>0</v>
      </c>
      <c r="O8" s="40"/>
      <c r="P8" s="75" t="str">
        <f t="shared" si="3"/>
        <v/>
      </c>
      <c r="Q8" s="76"/>
      <c r="R8" s="76"/>
      <c r="S8" s="77">
        <f t="shared" si="4"/>
        <v>0</v>
      </c>
      <c r="T8" s="78">
        <f t="shared" si="5"/>
        <v>0</v>
      </c>
      <c r="U8" s="79" t="str">
        <f t="shared" si="6"/>
        <v/>
      </c>
    </row>
    <row r="9" spans="1:1024" x14ac:dyDescent="0.25">
      <c r="A9" s="69" t="str">
        <f t="shared" si="0"/>
        <v/>
      </c>
      <c r="B9" s="69" t="str">
        <f t="shared" si="1"/>
        <v/>
      </c>
      <c r="C9" s="63" t="str">
        <f>Teilnehmer!B9</f>
        <v>Epper Martin</v>
      </c>
      <c r="D9" s="70"/>
      <c r="E9" s="40"/>
      <c r="F9" s="40"/>
      <c r="G9" s="41"/>
      <c r="H9" s="40"/>
      <c r="I9" s="40"/>
      <c r="J9" s="40"/>
      <c r="K9" s="71"/>
      <c r="L9" s="72">
        <f t="shared" si="2"/>
        <v>0</v>
      </c>
      <c r="M9" s="73">
        <f>IF(AND(A9&lt;&gt;"",L9&gt;200),VLOOKUP(P9,Bewertung!A$3:B$50,2,FALSE()),(IF(L9&gt;100,1,0)))</f>
        <v>0</v>
      </c>
      <c r="N9" s="74">
        <f>IF(AND(L8-L9&gt;0,L9-L10,I9&lt;&gt;""),Bewertung!C18+M9,M9)</f>
        <v>0</v>
      </c>
      <c r="O9" s="40"/>
      <c r="P9" s="75" t="str">
        <f t="shared" si="3"/>
        <v/>
      </c>
      <c r="Q9" s="76"/>
      <c r="R9" s="76"/>
      <c r="S9" s="77">
        <f t="shared" si="4"/>
        <v>0</v>
      </c>
      <c r="T9" s="78">
        <f t="shared" si="5"/>
        <v>0</v>
      </c>
      <c r="U9" s="79" t="str">
        <f t="shared" si="6"/>
        <v/>
      </c>
    </row>
    <row r="10" spans="1:1024" x14ac:dyDescent="0.25">
      <c r="A10" s="69" t="str">
        <f t="shared" si="0"/>
        <v/>
      </c>
      <c r="B10" s="69" t="str">
        <f t="shared" si="1"/>
        <v/>
      </c>
      <c r="C10" s="63" t="str">
        <f>Teilnehmer!B10</f>
        <v>Erb Heinz</v>
      </c>
      <c r="D10" s="70"/>
      <c r="E10" s="40"/>
      <c r="F10" s="40"/>
      <c r="G10" s="41"/>
      <c r="H10" s="40"/>
      <c r="I10" s="40"/>
      <c r="J10" s="40"/>
      <c r="K10" s="71"/>
      <c r="L10" s="72">
        <f t="shared" si="2"/>
        <v>0</v>
      </c>
      <c r="M10" s="73">
        <f>IF(AND(A10&lt;&gt;"",L10&gt;200),VLOOKUP(P10,Bewertung!A$3:B$50,2,FALSE()),(IF(L10&gt;100,1,0)))</f>
        <v>0</v>
      </c>
      <c r="N10" s="74">
        <f>IF(AND(L9-L10&gt;0,L10-L11,I10&lt;&gt;""),Bewertung!C25+M10,M10)</f>
        <v>0</v>
      </c>
      <c r="O10" s="40"/>
      <c r="P10" s="75" t="str">
        <f t="shared" si="3"/>
        <v/>
      </c>
      <c r="Q10" s="76"/>
      <c r="R10" s="76"/>
      <c r="S10" s="77">
        <f t="shared" si="4"/>
        <v>0</v>
      </c>
      <c r="T10" s="78">
        <f t="shared" si="5"/>
        <v>0</v>
      </c>
      <c r="U10" s="79" t="str">
        <f t="shared" si="6"/>
        <v/>
      </c>
    </row>
    <row r="11" spans="1:1024" x14ac:dyDescent="0.25">
      <c r="A11" s="69" t="str">
        <f t="shared" si="0"/>
        <v/>
      </c>
      <c r="B11" s="69" t="str">
        <f t="shared" si="1"/>
        <v/>
      </c>
      <c r="C11" s="63" t="str">
        <f>Teilnehmer!B11</f>
        <v>Farine Olivier</v>
      </c>
      <c r="E11" s="40"/>
      <c r="F11" s="40"/>
      <c r="G11" s="41"/>
      <c r="H11" s="40"/>
      <c r="I11" s="40"/>
      <c r="J11" s="40"/>
      <c r="K11" s="71"/>
      <c r="L11" s="72">
        <f t="shared" si="2"/>
        <v>0</v>
      </c>
      <c r="M11" s="73">
        <f>IF(AND(A11&lt;&gt;"",L11&gt;200),VLOOKUP(P11,Bewertung!A$3:B$50,2,FALSE()),(IF(L11&gt;100,1,0)))</f>
        <v>0</v>
      </c>
      <c r="N11" s="74">
        <f>IF(AND(L10-L11&gt;0,L11-L12,I11&lt;&gt;""),Bewertung!C22+M11,M11)</f>
        <v>0</v>
      </c>
      <c r="O11" s="40"/>
      <c r="P11" s="75" t="str">
        <f t="shared" si="3"/>
        <v/>
      </c>
      <c r="Q11" s="76"/>
      <c r="R11" s="76"/>
      <c r="S11" s="77">
        <f t="shared" si="4"/>
        <v>0</v>
      </c>
      <c r="T11" s="78">
        <f t="shared" si="5"/>
        <v>0</v>
      </c>
      <c r="U11" s="79" t="str">
        <f t="shared" si="6"/>
        <v/>
      </c>
    </row>
    <row r="12" spans="1:1024" x14ac:dyDescent="0.25">
      <c r="A12" s="69" t="str">
        <f t="shared" si="0"/>
        <v/>
      </c>
      <c r="B12" s="69" t="str">
        <f t="shared" si="1"/>
        <v/>
      </c>
      <c r="C12" s="63" t="str">
        <f>Teilnehmer!B12</f>
        <v>Frischknecht Lukas</v>
      </c>
      <c r="E12" s="40"/>
      <c r="F12" s="40"/>
      <c r="G12" s="41"/>
      <c r="H12" s="40"/>
      <c r="I12" s="40"/>
      <c r="J12" s="40"/>
      <c r="K12" s="71"/>
      <c r="L12" s="72">
        <f t="shared" si="2"/>
        <v>0</v>
      </c>
      <c r="M12" s="73">
        <f>IF(AND(A12&lt;&gt;"",L12&gt;200),VLOOKUP(P12,Bewertung!A$3:B$50,2,FALSE()),(IF(L12&gt;100,1,0)))</f>
        <v>0</v>
      </c>
      <c r="N12" s="74">
        <f>IF(AND(L11-L12&gt;0,L12-L13,I12&lt;&gt;""),Bewertung!C40+M12,M12)</f>
        <v>0</v>
      </c>
      <c r="O12" s="40"/>
      <c r="P12" s="75" t="str">
        <f t="shared" si="3"/>
        <v/>
      </c>
      <c r="Q12" s="76"/>
      <c r="R12" s="76"/>
      <c r="S12" s="77">
        <f t="shared" si="4"/>
        <v>0</v>
      </c>
      <c r="T12" s="78">
        <f t="shared" si="5"/>
        <v>0</v>
      </c>
      <c r="U12" s="79" t="str">
        <f t="shared" si="6"/>
        <v/>
      </c>
    </row>
    <row r="13" spans="1:1024" x14ac:dyDescent="0.25">
      <c r="A13" s="69" t="str">
        <f t="shared" si="0"/>
        <v/>
      </c>
      <c r="B13" s="69" t="str">
        <f t="shared" si="1"/>
        <v/>
      </c>
      <c r="C13" s="63" t="str">
        <f>Teilnehmer!B13</f>
        <v>Furrer Christian</v>
      </c>
      <c r="E13" s="40"/>
      <c r="F13" s="40"/>
      <c r="G13" s="41"/>
      <c r="H13" s="40"/>
      <c r="I13" s="40"/>
      <c r="J13" s="40"/>
      <c r="K13" s="71"/>
      <c r="L13" s="72">
        <f t="shared" si="2"/>
        <v>0</v>
      </c>
      <c r="M13" s="73">
        <f>IF(AND(A13&lt;&gt;"",L13&gt;200),VLOOKUP(P13,Bewertung!A$3:B$50,2,FALSE()),(IF(L13&gt;100,1,0)))</f>
        <v>0</v>
      </c>
      <c r="N13" s="74">
        <f>IF(AND(L12-L13&gt;0,L13-L14,I13&lt;&gt;""),Bewertung!C43+M13,M13)</f>
        <v>0</v>
      </c>
      <c r="O13" s="40"/>
      <c r="P13" s="75" t="str">
        <f t="shared" si="3"/>
        <v/>
      </c>
      <c r="Q13" s="76"/>
      <c r="R13" s="76"/>
      <c r="S13" s="77">
        <f t="shared" si="4"/>
        <v>0</v>
      </c>
      <c r="T13" s="78">
        <f t="shared" si="5"/>
        <v>0</v>
      </c>
      <c r="U13" s="79" t="str">
        <f t="shared" si="6"/>
        <v/>
      </c>
    </row>
    <row r="14" spans="1:1024" x14ac:dyDescent="0.25">
      <c r="A14" s="69" t="str">
        <f t="shared" si="0"/>
        <v/>
      </c>
      <c r="B14" s="69" t="str">
        <f t="shared" si="1"/>
        <v/>
      </c>
      <c r="C14" s="63" t="str">
        <f>Teilnehmer!B14</f>
        <v>Gysin Ruedi</v>
      </c>
      <c r="E14" s="40"/>
      <c r="F14" s="40"/>
      <c r="G14" s="41"/>
      <c r="H14" s="40"/>
      <c r="I14" s="40"/>
      <c r="J14" s="40"/>
      <c r="K14" s="71"/>
      <c r="L14" s="72">
        <f t="shared" si="2"/>
        <v>0</v>
      </c>
      <c r="M14" s="73">
        <f>IF(AND(A14&lt;&gt;"",L14&gt;200),VLOOKUP(P14,Bewertung!A$3:B$50,2,FALSE()),(IF(L14&gt;100,1,0)))</f>
        <v>0</v>
      </c>
      <c r="N14" s="74">
        <f>IF(AND(L13-L14&gt;0,L14-L15,I14&lt;&gt;""),Bewertung!C32+M14,M14)</f>
        <v>0</v>
      </c>
      <c r="O14" s="40"/>
      <c r="P14" s="75" t="str">
        <f t="shared" si="3"/>
        <v/>
      </c>
      <c r="Q14" s="76"/>
      <c r="R14" s="76"/>
      <c r="S14" s="77">
        <f t="shared" si="4"/>
        <v>0</v>
      </c>
      <c r="T14" s="78">
        <f t="shared" si="5"/>
        <v>0</v>
      </c>
      <c r="U14" s="79" t="str">
        <f t="shared" si="6"/>
        <v/>
      </c>
    </row>
    <row r="15" spans="1:1024" x14ac:dyDescent="0.25">
      <c r="A15" s="69" t="str">
        <f t="shared" si="0"/>
        <v/>
      </c>
      <c r="B15" s="69" t="str">
        <f t="shared" si="1"/>
        <v/>
      </c>
      <c r="C15" s="63" t="str">
        <f>Teilnehmer!B15</f>
        <v>Hirlinger Andreas</v>
      </c>
      <c r="D15" s="70"/>
      <c r="E15" s="40"/>
      <c r="F15" s="40"/>
      <c r="G15" s="41"/>
      <c r="H15" s="40"/>
      <c r="I15" s="40"/>
      <c r="J15" s="40"/>
      <c r="K15" s="71"/>
      <c r="L15" s="72">
        <f t="shared" si="2"/>
        <v>0</v>
      </c>
      <c r="M15" s="73">
        <f>IF(AND(A15&lt;&gt;"",L15&gt;200),VLOOKUP(P15,Bewertung!A$3:B$50,2,FALSE()),(IF(L15&gt;100,1,0)))</f>
        <v>0</v>
      </c>
      <c r="N15" s="74">
        <f>IF(AND(L14-L15&gt;0,L15-L16,I15&lt;&gt;""),Bewertung!C34+M15,M15)</f>
        <v>0</v>
      </c>
      <c r="O15" s="40"/>
      <c r="P15" s="75" t="str">
        <f t="shared" si="3"/>
        <v/>
      </c>
      <c r="Q15" s="76"/>
      <c r="R15" s="76"/>
      <c r="S15" s="77">
        <f t="shared" si="4"/>
        <v>0</v>
      </c>
      <c r="T15" s="78">
        <f t="shared" si="5"/>
        <v>0</v>
      </c>
      <c r="U15" s="79" t="str">
        <f t="shared" si="6"/>
        <v/>
      </c>
    </row>
    <row r="16" spans="1:1024" x14ac:dyDescent="0.25">
      <c r="A16" s="69" t="str">
        <f t="shared" si="0"/>
        <v/>
      </c>
      <c r="B16" s="69" t="str">
        <f t="shared" si="1"/>
        <v/>
      </c>
      <c r="C16" s="63" t="str">
        <f>Teilnehmer!B16</f>
        <v>Hürlimann Armin</v>
      </c>
      <c r="E16" s="40"/>
      <c r="F16" s="40"/>
      <c r="G16" s="41"/>
      <c r="H16" s="40"/>
      <c r="I16" s="40"/>
      <c r="J16" s="40"/>
      <c r="K16" s="71"/>
      <c r="L16" s="72">
        <f t="shared" si="2"/>
        <v>0</v>
      </c>
      <c r="M16" s="73">
        <f>IF(AND(A16&lt;&gt;"",L16&gt;200),VLOOKUP(P16,Bewertung!A$3:B$50,2,FALSE()),(IF(L16&gt;100,1,0)))</f>
        <v>0</v>
      </c>
      <c r="N16" s="74">
        <f>IF(AND(L15-L16&gt;0,L16-L17,I16&lt;&gt;""),Bewertung!C42+M16,M16)</f>
        <v>0</v>
      </c>
      <c r="O16" s="40"/>
      <c r="P16" s="75" t="str">
        <f t="shared" si="3"/>
        <v/>
      </c>
      <c r="Q16" s="76"/>
      <c r="R16" s="76"/>
      <c r="S16" s="77">
        <f t="shared" si="4"/>
        <v>0</v>
      </c>
      <c r="T16" s="78">
        <f t="shared" si="5"/>
        <v>0</v>
      </c>
      <c r="U16" s="79" t="str">
        <f t="shared" si="6"/>
        <v/>
      </c>
    </row>
    <row r="17" spans="1:24" x14ac:dyDescent="0.25">
      <c r="A17" s="69" t="str">
        <f t="shared" si="0"/>
        <v/>
      </c>
      <c r="B17" s="69" t="str">
        <f t="shared" si="1"/>
        <v/>
      </c>
      <c r="C17" s="63" t="str">
        <f>Teilnehmer!B17</f>
        <v>Hürlimann Roland</v>
      </c>
      <c r="D17" s="70"/>
      <c r="E17" s="40"/>
      <c r="F17" s="40"/>
      <c r="G17" s="41"/>
      <c r="H17" s="40"/>
      <c r="I17" s="40"/>
      <c r="J17" s="40"/>
      <c r="K17" s="71"/>
      <c r="L17" s="72">
        <f t="shared" si="2"/>
        <v>0</v>
      </c>
      <c r="M17" s="73">
        <f>IF(AND(A17&lt;&gt;"",L17&gt;200),VLOOKUP(P17,Bewertung!A$3:B$50,2,FALSE()),(IF(L17&gt;100,1,0)))</f>
        <v>0</v>
      </c>
      <c r="N17" s="74">
        <f>IF(AND(L16-L17&gt;0,L17-L18,I17&lt;&gt;""),Bewertung!C14+M17,M17)</f>
        <v>0</v>
      </c>
      <c r="O17" s="40"/>
      <c r="P17" s="75" t="str">
        <f t="shared" si="3"/>
        <v/>
      </c>
      <c r="Q17" s="76"/>
      <c r="R17" s="76"/>
      <c r="S17" s="77">
        <f t="shared" si="4"/>
        <v>0</v>
      </c>
      <c r="T17" s="78">
        <f t="shared" si="5"/>
        <v>0</v>
      </c>
      <c r="U17" s="79" t="str">
        <f t="shared" si="6"/>
        <v/>
      </c>
      <c r="X17" s="63" t="s">
        <v>22</v>
      </c>
    </row>
    <row r="18" spans="1:24" x14ac:dyDescent="0.25">
      <c r="A18" s="69" t="str">
        <f t="shared" si="0"/>
        <v/>
      </c>
      <c r="B18" s="69" t="str">
        <f t="shared" si="1"/>
        <v/>
      </c>
      <c r="C18" s="63" t="str">
        <f>Teilnehmer!B18</f>
        <v>Isler Urs</v>
      </c>
      <c r="E18" s="40"/>
      <c r="F18" s="40"/>
      <c r="G18" s="41"/>
      <c r="H18" s="40"/>
      <c r="I18" s="40"/>
      <c r="J18" s="40"/>
      <c r="K18" s="71"/>
      <c r="L18" s="72">
        <f t="shared" si="2"/>
        <v>0</v>
      </c>
      <c r="M18" s="73">
        <f>IF(AND(A18&lt;&gt;"",L18&gt;200),VLOOKUP(P18,Bewertung!A$3:B$50,2,FALSE()),(IF(L18&gt;100,1,0)))</f>
        <v>0</v>
      </c>
      <c r="N18" s="74">
        <f>IF(AND(L17-L18&gt;0,L18-L19,I18&lt;&gt;""),Bewertung!C31+M18,M18)</f>
        <v>0</v>
      </c>
      <c r="O18" s="40"/>
      <c r="P18" s="75" t="str">
        <f t="shared" si="3"/>
        <v/>
      </c>
      <c r="Q18" s="76"/>
      <c r="R18" s="76"/>
      <c r="S18" s="77">
        <f t="shared" si="4"/>
        <v>0</v>
      </c>
      <c r="T18" s="78">
        <f t="shared" si="5"/>
        <v>0</v>
      </c>
      <c r="U18" s="79" t="str">
        <f t="shared" si="6"/>
        <v/>
      </c>
    </row>
    <row r="19" spans="1:24" x14ac:dyDescent="0.25">
      <c r="A19" s="69" t="str">
        <f t="shared" si="0"/>
        <v/>
      </c>
      <c r="B19" s="69" t="str">
        <f t="shared" si="1"/>
        <v/>
      </c>
      <c r="C19" s="63" t="str">
        <f>Teilnehmer!B19</f>
        <v>Jägli Nico</v>
      </c>
      <c r="D19" s="70"/>
      <c r="E19" s="40"/>
      <c r="F19" s="40"/>
      <c r="G19" s="41"/>
      <c r="H19" s="40"/>
      <c r="I19" s="40"/>
      <c r="J19" s="40"/>
      <c r="K19" s="71"/>
      <c r="L19" s="72">
        <f t="shared" si="2"/>
        <v>0</v>
      </c>
      <c r="M19" s="73">
        <f>IF(AND(A19&lt;&gt;"",L19&gt;200),VLOOKUP(P19,Bewertung!A$3:B$50,2,FALSE()),(IF(L19&gt;100,1,0)))</f>
        <v>0</v>
      </c>
      <c r="N19" s="74">
        <f>IF(AND(L18-L19&gt;0,L19-L20,I19&lt;&gt;""),Bewertung!C44+M19,M19)</f>
        <v>0</v>
      </c>
      <c r="O19" s="40"/>
      <c r="P19" s="75" t="str">
        <f t="shared" si="3"/>
        <v/>
      </c>
      <c r="Q19" s="76"/>
      <c r="R19" s="76"/>
      <c r="S19" s="77">
        <f t="shared" si="4"/>
        <v>0</v>
      </c>
      <c r="T19" s="78">
        <f t="shared" si="5"/>
        <v>0</v>
      </c>
      <c r="U19" s="79" t="str">
        <f t="shared" si="6"/>
        <v/>
      </c>
    </row>
    <row r="20" spans="1:24" x14ac:dyDescent="0.25">
      <c r="A20" s="69" t="str">
        <f t="shared" si="0"/>
        <v/>
      </c>
      <c r="B20" s="69" t="str">
        <f t="shared" si="1"/>
        <v/>
      </c>
      <c r="C20" s="63" t="str">
        <f>Teilnehmer!B20</f>
        <v>Jud Martin</v>
      </c>
      <c r="D20" s="70"/>
      <c r="E20" s="40"/>
      <c r="F20" s="40"/>
      <c r="G20" s="41"/>
      <c r="H20" s="40"/>
      <c r="I20" s="40"/>
      <c r="J20" s="40"/>
      <c r="K20" s="71"/>
      <c r="L20" s="72">
        <f t="shared" si="2"/>
        <v>0</v>
      </c>
      <c r="M20" s="73">
        <f>IF(AND(A20&lt;&gt;"",L20&gt;200),VLOOKUP(P20,Bewertung!A$3:B$50,2,FALSE()),(IF(L20&gt;100,1,0)))</f>
        <v>0</v>
      </c>
      <c r="N20" s="74">
        <f>IF(AND(L19-L20&gt;0,L20-L21,I20&lt;&gt;""),Bewertung!C13+M20,M20)</f>
        <v>0</v>
      </c>
      <c r="O20" s="40"/>
      <c r="P20" s="75" t="str">
        <f t="shared" si="3"/>
        <v/>
      </c>
      <c r="Q20" s="76"/>
      <c r="R20" s="76"/>
      <c r="S20" s="77">
        <f t="shared" si="4"/>
        <v>0</v>
      </c>
      <c r="T20" s="78">
        <f t="shared" si="5"/>
        <v>0</v>
      </c>
      <c r="U20" s="79" t="str">
        <f t="shared" si="6"/>
        <v/>
      </c>
    </row>
    <row r="21" spans="1:24" x14ac:dyDescent="0.25">
      <c r="A21" s="69" t="str">
        <f t="shared" si="0"/>
        <v/>
      </c>
      <c r="B21" s="69" t="str">
        <f t="shared" si="1"/>
        <v/>
      </c>
      <c r="C21" s="63" t="str">
        <f>Teilnehmer!B21</f>
        <v>Koachurovski Volodymyr</v>
      </c>
      <c r="D21" s="70"/>
      <c r="E21" s="40"/>
      <c r="F21" s="40"/>
      <c r="G21" s="41"/>
      <c r="H21" s="40"/>
      <c r="I21" s="40"/>
      <c r="J21" s="40"/>
      <c r="K21" s="71"/>
      <c r="L21" s="72">
        <f t="shared" si="2"/>
        <v>0</v>
      </c>
      <c r="M21" s="73">
        <f>IF(AND(A21&lt;&gt;"",L21&gt;200),VLOOKUP(P21,Bewertung!A$3:B$50,2,FALSE()),(IF(L21&gt;100,1,0)))</f>
        <v>0</v>
      </c>
      <c r="N21" s="74">
        <f>IF(AND(L20-L21&gt;0,L21-L22,I21&lt;&gt;""),Bewertung!C16+M21,M21)</f>
        <v>0</v>
      </c>
      <c r="O21" s="40"/>
      <c r="P21" s="75" t="str">
        <f t="shared" si="3"/>
        <v/>
      </c>
      <c r="Q21" s="76"/>
      <c r="R21" s="76"/>
      <c r="S21" s="77">
        <f t="shared" si="4"/>
        <v>0</v>
      </c>
      <c r="T21" s="78">
        <f t="shared" si="5"/>
        <v>0</v>
      </c>
      <c r="U21" s="79" t="str">
        <f t="shared" si="6"/>
        <v/>
      </c>
    </row>
    <row r="22" spans="1:24" x14ac:dyDescent="0.25">
      <c r="A22" s="69" t="str">
        <f t="shared" si="0"/>
        <v/>
      </c>
      <c r="B22" s="69" t="str">
        <f t="shared" si="1"/>
        <v/>
      </c>
      <c r="C22" s="63" t="str">
        <f>Teilnehmer!B22</f>
        <v>Landert Beat</v>
      </c>
      <c r="D22" s="70"/>
      <c r="E22" s="40"/>
      <c r="F22" s="40"/>
      <c r="G22" s="41"/>
      <c r="H22" s="40"/>
      <c r="I22" s="40"/>
      <c r="J22" s="40"/>
      <c r="K22" s="71"/>
      <c r="L22" s="72">
        <f t="shared" si="2"/>
        <v>0</v>
      </c>
      <c r="M22" s="73">
        <f>IF(AND(A22&lt;&gt;"",L22&gt;200),VLOOKUP(P22,Bewertung!A$3:B$50,2,FALSE()),(IF(L22&gt;100,1,0)))</f>
        <v>0</v>
      </c>
      <c r="N22" s="74">
        <f>IF(AND(L21-L22&gt;0,L22-L23,I22&lt;&gt;""),Bewertung!C19+M22,M22)</f>
        <v>0</v>
      </c>
      <c r="O22" s="40"/>
      <c r="P22" s="75" t="str">
        <f t="shared" si="3"/>
        <v/>
      </c>
      <c r="Q22" s="76"/>
      <c r="R22" s="76"/>
      <c r="S22" s="77">
        <f t="shared" si="4"/>
        <v>0</v>
      </c>
      <c r="T22" s="78">
        <f t="shared" si="5"/>
        <v>0</v>
      </c>
      <c r="U22" s="79" t="str">
        <f t="shared" si="6"/>
        <v/>
      </c>
    </row>
    <row r="23" spans="1:24" x14ac:dyDescent="0.25">
      <c r="A23" s="69" t="str">
        <f t="shared" si="0"/>
        <v/>
      </c>
      <c r="B23" s="69" t="str">
        <f t="shared" si="1"/>
        <v/>
      </c>
      <c r="C23" s="63" t="str">
        <f>Teilnehmer!B23</f>
        <v>Müller Armin</v>
      </c>
      <c r="D23" s="70"/>
      <c r="E23" s="40"/>
      <c r="F23" s="40"/>
      <c r="G23" s="41"/>
      <c r="H23" s="40"/>
      <c r="I23" s="40"/>
      <c r="J23" s="40"/>
      <c r="K23" s="71"/>
      <c r="L23" s="72">
        <f t="shared" si="2"/>
        <v>0</v>
      </c>
      <c r="M23" s="73">
        <f>IF(AND(A23&lt;&gt;"",L23&gt;200),VLOOKUP(P23,Bewertung!A$3:B$50,2,FALSE()),(IF(L23&gt;100,1,0)))</f>
        <v>0</v>
      </c>
      <c r="N23" s="74">
        <f>IF(AND(L22-L23&gt;0,L23-L24,I23&lt;&gt;""),Bewertung!C20+M23,M23)</f>
        <v>0</v>
      </c>
      <c r="O23" s="40"/>
      <c r="P23" s="75" t="str">
        <f t="shared" si="3"/>
        <v/>
      </c>
      <c r="Q23" s="76"/>
      <c r="R23" s="76"/>
      <c r="S23" s="77">
        <f t="shared" si="4"/>
        <v>0</v>
      </c>
      <c r="T23" s="78">
        <f t="shared" si="5"/>
        <v>0</v>
      </c>
      <c r="U23" s="79" t="str">
        <f t="shared" si="6"/>
        <v/>
      </c>
    </row>
    <row r="24" spans="1:24" x14ac:dyDescent="0.25">
      <c r="A24" s="69" t="str">
        <f t="shared" si="0"/>
        <v/>
      </c>
      <c r="B24" s="69" t="str">
        <f t="shared" si="1"/>
        <v/>
      </c>
      <c r="C24" s="63" t="str">
        <f>Teilnehmer!B24</f>
        <v>Rothenbühler Andreas</v>
      </c>
      <c r="D24" s="70"/>
      <c r="E24" s="40"/>
      <c r="F24" s="40"/>
      <c r="G24" s="40"/>
      <c r="H24" s="40"/>
      <c r="I24" s="40"/>
      <c r="J24" s="40"/>
      <c r="K24" s="71"/>
      <c r="L24" s="72">
        <f t="shared" si="2"/>
        <v>0</v>
      </c>
      <c r="M24" s="73">
        <f>IF(AND(A24&lt;&gt;"",L24&gt;200),VLOOKUP(P24,Bewertung!A$3:B$50,2,FALSE()),(IF(L24&gt;100,1,0)))</f>
        <v>0</v>
      </c>
      <c r="N24" s="74">
        <f>IF(AND(L23-L24&gt;0,L24-L25,I24&lt;&gt;""),Bewertung!C21+M24,M24)</f>
        <v>0</v>
      </c>
      <c r="O24" s="40"/>
      <c r="P24" s="75" t="str">
        <f t="shared" si="3"/>
        <v/>
      </c>
      <c r="Q24" s="76"/>
      <c r="R24" s="76"/>
      <c r="S24" s="77">
        <f t="shared" si="4"/>
        <v>0</v>
      </c>
      <c r="T24" s="78">
        <f t="shared" si="5"/>
        <v>0</v>
      </c>
      <c r="U24" s="79" t="str">
        <f t="shared" si="6"/>
        <v/>
      </c>
    </row>
    <row r="25" spans="1:24" x14ac:dyDescent="0.25">
      <c r="A25" s="69" t="str">
        <f t="shared" si="0"/>
        <v/>
      </c>
      <c r="B25" s="69" t="str">
        <f t="shared" si="1"/>
        <v/>
      </c>
      <c r="C25" s="63" t="str">
        <f>Teilnehmer!B25</f>
        <v>Schenker Ronald</v>
      </c>
      <c r="D25" s="70"/>
      <c r="E25" s="40"/>
      <c r="F25" s="40"/>
      <c r="G25" s="41"/>
      <c r="H25" s="40"/>
      <c r="I25" s="40"/>
      <c r="J25" s="40"/>
      <c r="K25" s="71"/>
      <c r="L25" s="72">
        <f t="shared" si="2"/>
        <v>0</v>
      </c>
      <c r="M25" s="73">
        <f>IF(AND(A25&lt;&gt;"",L25&gt;200),VLOOKUP(P25,Bewertung!A$3:B$50,2,FALSE()),(IF(L25&gt;100,1,0)))</f>
        <v>0</v>
      </c>
      <c r="N25" s="74">
        <f>IF(AND(L24-L25&gt;0,L25-L26,I25&lt;&gt;""),Bewertung!C23+M25,M25)</f>
        <v>0</v>
      </c>
      <c r="O25" s="40"/>
      <c r="P25" s="75" t="str">
        <f t="shared" si="3"/>
        <v/>
      </c>
      <c r="Q25" s="76"/>
      <c r="R25" s="76"/>
      <c r="S25" s="77">
        <f t="shared" si="4"/>
        <v>0</v>
      </c>
      <c r="T25" s="78">
        <f t="shared" si="5"/>
        <v>0</v>
      </c>
      <c r="U25" s="79" t="str">
        <f t="shared" si="6"/>
        <v/>
      </c>
    </row>
    <row r="26" spans="1:24" x14ac:dyDescent="0.25">
      <c r="A26" s="69" t="str">
        <f t="shared" si="0"/>
        <v/>
      </c>
      <c r="B26" s="69" t="str">
        <f t="shared" si="1"/>
        <v/>
      </c>
      <c r="C26" s="63" t="str">
        <f>Teilnehmer!B26</f>
        <v>Schmid Bruno</v>
      </c>
      <c r="E26" s="40"/>
      <c r="F26" s="40"/>
      <c r="G26" s="40"/>
      <c r="H26" s="40"/>
      <c r="I26" s="40"/>
      <c r="J26" s="40"/>
      <c r="K26" s="71"/>
      <c r="L26" s="72">
        <f t="shared" si="2"/>
        <v>0</v>
      </c>
      <c r="M26" s="73">
        <f>IF(AND(A26&lt;&gt;"",L26&gt;200),VLOOKUP(P26,Bewertung!A$3:B$50,2,FALSE()),(IF(L26&gt;100,1,0)))</f>
        <v>0</v>
      </c>
      <c r="N26" s="74">
        <f>IF(AND(L25-L26&gt;0,L26-L27,I26&lt;&gt;""),Bewertung!C24+M26,M26)</f>
        <v>0</v>
      </c>
      <c r="O26" s="40"/>
      <c r="P26" s="75" t="str">
        <f t="shared" si="3"/>
        <v/>
      </c>
      <c r="Q26" s="76"/>
      <c r="R26" s="76"/>
      <c r="S26" s="77">
        <f t="shared" si="4"/>
        <v>0</v>
      </c>
      <c r="T26" s="78">
        <f t="shared" si="5"/>
        <v>0</v>
      </c>
      <c r="U26" s="79" t="str">
        <f t="shared" si="6"/>
        <v/>
      </c>
    </row>
    <row r="27" spans="1:24" x14ac:dyDescent="0.25">
      <c r="A27" s="69" t="str">
        <f t="shared" si="0"/>
        <v/>
      </c>
      <c r="B27" s="69" t="str">
        <f t="shared" si="1"/>
        <v/>
      </c>
      <c r="C27" s="63" t="str">
        <f>Teilnehmer!B27</f>
        <v>Schmid Peter</v>
      </c>
      <c r="D27" s="70"/>
      <c r="E27" s="40"/>
      <c r="F27" s="40"/>
      <c r="G27" s="41"/>
      <c r="H27" s="40"/>
      <c r="I27" s="40"/>
      <c r="J27" s="40"/>
      <c r="K27" s="71"/>
      <c r="L27" s="72">
        <f t="shared" si="2"/>
        <v>0</v>
      </c>
      <c r="M27" s="73">
        <f>IF(AND(A27&lt;&gt;"",L27&gt;200),VLOOKUP(P27,Bewertung!A$3:B$50,2,FALSE()),(IF(L27&gt;100,1,0)))</f>
        <v>0</v>
      </c>
      <c r="N27" s="74">
        <f>IF(AND(L26-L27&gt;0,L27-L28,I27&lt;&gt;""),Bewertung!C27+M27,M27)</f>
        <v>0</v>
      </c>
      <c r="O27" s="40"/>
      <c r="P27" s="75" t="str">
        <f t="shared" si="3"/>
        <v/>
      </c>
      <c r="Q27" s="76"/>
      <c r="R27" s="76"/>
      <c r="S27" s="77">
        <f t="shared" si="4"/>
        <v>0</v>
      </c>
      <c r="T27" s="78">
        <f t="shared" si="5"/>
        <v>0</v>
      </c>
      <c r="U27" s="79" t="str">
        <f t="shared" si="6"/>
        <v/>
      </c>
    </row>
    <row r="28" spans="1:24" x14ac:dyDescent="0.25">
      <c r="A28" s="69" t="str">
        <f t="shared" si="0"/>
        <v/>
      </c>
      <c r="B28" s="69" t="str">
        <f t="shared" si="1"/>
        <v/>
      </c>
      <c r="C28" s="63" t="str">
        <f>Teilnehmer!B28</f>
        <v>Segreff Marco</v>
      </c>
      <c r="E28" s="40"/>
      <c r="F28" s="40"/>
      <c r="G28" s="40"/>
      <c r="H28" s="40"/>
      <c r="I28" s="40"/>
      <c r="J28" s="40"/>
      <c r="K28" s="71"/>
      <c r="L28" s="72">
        <f t="shared" si="2"/>
        <v>0</v>
      </c>
      <c r="M28" s="73">
        <f>IF(AND(A28&lt;&gt;"",L28&gt;200),VLOOKUP(P28,Bewertung!A$3:B$50,2,FALSE()),(IF(L28&gt;100,1,0)))</f>
        <v>0</v>
      </c>
      <c r="N28" s="74">
        <f>IF(AND(L27-L28&gt;0,L28-L29,I28&lt;&gt;""),Bewertung!C28+M28,M28)</f>
        <v>0</v>
      </c>
      <c r="O28" s="40"/>
      <c r="P28" s="75" t="str">
        <f t="shared" si="3"/>
        <v/>
      </c>
      <c r="Q28" s="76"/>
      <c r="R28" s="76"/>
      <c r="S28" s="77">
        <f t="shared" si="4"/>
        <v>0</v>
      </c>
      <c r="T28" s="78">
        <f t="shared" si="5"/>
        <v>0</v>
      </c>
      <c r="U28" s="79" t="str">
        <f t="shared" si="6"/>
        <v/>
      </c>
    </row>
    <row r="29" spans="1:24" x14ac:dyDescent="0.25">
      <c r="A29" s="69" t="str">
        <f t="shared" si="0"/>
        <v/>
      </c>
      <c r="B29" s="69" t="str">
        <f t="shared" si="1"/>
        <v/>
      </c>
      <c r="C29" s="63" t="str">
        <f>Teilnehmer!B29</f>
        <v>Spielmann Andreas</v>
      </c>
      <c r="D29" s="70"/>
      <c r="E29" s="40"/>
      <c r="F29" s="40"/>
      <c r="G29" s="41"/>
      <c r="H29" s="40"/>
      <c r="I29" s="40"/>
      <c r="J29" s="40"/>
      <c r="K29" s="71"/>
      <c r="L29" s="72">
        <f t="shared" si="2"/>
        <v>0</v>
      </c>
      <c r="M29" s="73">
        <f>IF(AND(A29&lt;&gt;"",L29&gt;200),VLOOKUP(P29,Bewertung!A$3:B$50,2,FALSE()),(IF(L29&gt;100,1,0)))</f>
        <v>0</v>
      </c>
      <c r="N29" s="74">
        <f>IF(AND(L28-L29&gt;0,L29-L30,I29&lt;&gt;""),Bewertung!C29+M29,M29)</f>
        <v>0</v>
      </c>
      <c r="O29" s="40"/>
      <c r="P29" s="75" t="str">
        <f t="shared" si="3"/>
        <v/>
      </c>
      <c r="Q29" s="76"/>
      <c r="R29" s="76"/>
      <c r="S29" s="77">
        <f t="shared" si="4"/>
        <v>0</v>
      </c>
      <c r="T29" s="78">
        <f t="shared" si="5"/>
        <v>0</v>
      </c>
      <c r="U29" s="79" t="str">
        <f t="shared" si="6"/>
        <v/>
      </c>
    </row>
    <row r="30" spans="1:24" x14ac:dyDescent="0.25">
      <c r="A30" s="69" t="str">
        <f t="shared" si="0"/>
        <v/>
      </c>
      <c r="B30" s="69" t="str">
        <f t="shared" si="1"/>
        <v/>
      </c>
      <c r="C30" s="63" t="str">
        <f>Teilnehmer!B30</f>
        <v>Sprich Adrian</v>
      </c>
      <c r="E30" s="40"/>
      <c r="F30" s="40"/>
      <c r="G30" s="41"/>
      <c r="H30" s="40"/>
      <c r="I30" s="40"/>
      <c r="J30" s="40"/>
      <c r="K30" s="71"/>
      <c r="L30" s="72">
        <f t="shared" si="2"/>
        <v>0</v>
      </c>
      <c r="M30" s="73">
        <f>IF(AND(A30&lt;&gt;"",L30&gt;200),VLOOKUP(P30,Bewertung!A$3:B$50,2,FALSE()),(IF(L30&gt;100,1,0)))</f>
        <v>0</v>
      </c>
      <c r="N30" s="74">
        <f>IF(AND(L29-L30&gt;0,L30-L31,I30&lt;&gt;""),Bewertung!C30+M30,M30)</f>
        <v>0</v>
      </c>
      <c r="O30" s="40"/>
      <c r="P30" s="75" t="str">
        <f t="shared" si="3"/>
        <v/>
      </c>
      <c r="Q30" s="76"/>
      <c r="R30" s="76"/>
      <c r="S30" s="77">
        <f t="shared" si="4"/>
        <v>0</v>
      </c>
      <c r="T30" s="78">
        <f t="shared" si="5"/>
        <v>0</v>
      </c>
      <c r="U30" s="79" t="str">
        <f t="shared" si="6"/>
        <v/>
      </c>
    </row>
    <row r="31" spans="1:24" x14ac:dyDescent="0.25">
      <c r="A31" s="69" t="str">
        <f t="shared" si="0"/>
        <v/>
      </c>
      <c r="B31" s="69" t="str">
        <f t="shared" si="1"/>
        <v/>
      </c>
      <c r="C31" s="63" t="str">
        <f>Teilnehmer!B31</f>
        <v>Stauber Simon</v>
      </c>
      <c r="E31" s="40"/>
      <c r="F31" s="40"/>
      <c r="G31" s="41"/>
      <c r="H31" s="40"/>
      <c r="I31" s="40"/>
      <c r="J31" s="40"/>
      <c r="K31" s="71"/>
      <c r="L31" s="72">
        <f t="shared" si="2"/>
        <v>0</v>
      </c>
      <c r="M31" s="73">
        <f>IF(AND(A31&lt;&gt;"",L31&gt;200),VLOOKUP(P31,Bewertung!A$3:B$50,2,FALSE()),(IF(L31&gt;100,1,0)))</f>
        <v>0</v>
      </c>
      <c r="N31" s="74">
        <f>IF(AND(L30-L31&gt;0,L31-L32,I31&lt;&gt;""),Bewertung!C33+M31,M31)</f>
        <v>0</v>
      </c>
      <c r="O31" s="40"/>
      <c r="P31" s="75" t="str">
        <f t="shared" si="3"/>
        <v/>
      </c>
      <c r="Q31" s="76"/>
      <c r="R31" s="76"/>
      <c r="S31" s="77">
        <f t="shared" si="4"/>
        <v>0</v>
      </c>
      <c r="T31" s="78">
        <f t="shared" si="5"/>
        <v>0</v>
      </c>
      <c r="U31" s="79" t="str">
        <f t="shared" si="6"/>
        <v/>
      </c>
    </row>
    <row r="32" spans="1:24" x14ac:dyDescent="0.25">
      <c r="A32" s="69" t="str">
        <f t="shared" si="0"/>
        <v/>
      </c>
      <c r="B32" s="69" t="str">
        <f t="shared" si="1"/>
        <v/>
      </c>
      <c r="C32" s="63" t="str">
        <f>Teilnehmer!B32</f>
        <v>Stemmler Miriam</v>
      </c>
      <c r="D32" s="70"/>
      <c r="E32" s="40"/>
      <c r="F32" s="40"/>
      <c r="G32" s="40"/>
      <c r="H32" s="40"/>
      <c r="I32" s="40"/>
      <c r="J32" s="40"/>
      <c r="K32" s="71"/>
      <c r="L32" s="72">
        <f t="shared" si="2"/>
        <v>0</v>
      </c>
      <c r="M32" s="73">
        <f>IF(AND(A32&lt;&gt;"",L32&gt;200),VLOOKUP(P32,Bewertung!A$3:B$50,2,FALSE()),(IF(L32&gt;100,1,0)))</f>
        <v>0</v>
      </c>
      <c r="N32" s="74">
        <f>IF(AND(L31-L32&gt;0,L32-L33,I32&lt;&gt;""),Bewertung!C36+M32,M32)</f>
        <v>0</v>
      </c>
      <c r="O32" s="40"/>
      <c r="P32" s="75" t="str">
        <f t="shared" si="3"/>
        <v/>
      </c>
      <c r="Q32" s="76"/>
      <c r="R32" s="76"/>
      <c r="S32" s="77">
        <f t="shared" si="4"/>
        <v>0</v>
      </c>
      <c r="T32" s="78">
        <f t="shared" si="5"/>
        <v>0</v>
      </c>
      <c r="U32" s="79" t="str">
        <f t="shared" si="6"/>
        <v/>
      </c>
    </row>
    <row r="33" spans="1:21" x14ac:dyDescent="0.25">
      <c r="A33" s="69" t="str">
        <f t="shared" si="0"/>
        <v/>
      </c>
      <c r="B33" s="69" t="str">
        <f t="shared" si="1"/>
        <v/>
      </c>
      <c r="C33" s="63" t="str">
        <f>Teilnehmer!B33</f>
        <v>Stemmler Thomas</v>
      </c>
      <c r="E33" s="40"/>
      <c r="F33" s="40"/>
      <c r="G33" s="41"/>
      <c r="H33" s="40"/>
      <c r="I33" s="40"/>
      <c r="J33" s="40"/>
      <c r="K33" s="71"/>
      <c r="L33" s="72">
        <f t="shared" si="2"/>
        <v>0</v>
      </c>
      <c r="M33" s="73">
        <f>IF(AND(A33&lt;&gt;"",L33&gt;200),VLOOKUP(P33,Bewertung!A$3:B$50,2,FALSE()),(IF(L33&gt;100,1,0)))</f>
        <v>0</v>
      </c>
      <c r="N33" s="74">
        <f>IF(AND(L32-L33&gt;0,L33-L34,I33&lt;&gt;""),Bewertung!C37+M33,M33)</f>
        <v>0</v>
      </c>
      <c r="O33" s="40"/>
      <c r="P33" s="75" t="str">
        <f t="shared" si="3"/>
        <v/>
      </c>
      <c r="Q33" s="76"/>
      <c r="R33" s="76"/>
      <c r="S33" s="77">
        <f t="shared" si="4"/>
        <v>0</v>
      </c>
      <c r="T33" s="78">
        <f t="shared" si="5"/>
        <v>0</v>
      </c>
      <c r="U33" s="79" t="str">
        <f t="shared" si="6"/>
        <v/>
      </c>
    </row>
    <row r="34" spans="1:21" x14ac:dyDescent="0.25">
      <c r="A34" s="69" t="str">
        <f t="shared" si="0"/>
        <v/>
      </c>
      <c r="B34" s="69" t="str">
        <f t="shared" si="1"/>
        <v/>
      </c>
      <c r="C34" s="63" t="str">
        <f>Teilnehmer!B34</f>
        <v>Straub Beat</v>
      </c>
      <c r="E34" s="40"/>
      <c r="F34" s="40"/>
      <c r="G34" s="41"/>
      <c r="H34" s="40"/>
      <c r="I34" s="40"/>
      <c r="J34" s="40"/>
      <c r="K34" s="71"/>
      <c r="L34" s="72">
        <f t="shared" si="2"/>
        <v>0</v>
      </c>
      <c r="M34" s="73">
        <f>IF(AND(A34&lt;&gt;"",L34&gt;200),VLOOKUP(P34,Bewertung!A$3:B$50,2,FALSE()),(IF(L34&gt;100,1,0)))</f>
        <v>0</v>
      </c>
      <c r="N34" s="74">
        <f>IF(AND(L33-L34&gt;0,L34-L35,I34&lt;&gt;""),Bewertung!C38+M34,M34)</f>
        <v>0</v>
      </c>
      <c r="O34" s="40"/>
      <c r="P34" s="75" t="str">
        <f t="shared" si="3"/>
        <v/>
      </c>
      <c r="Q34" s="76"/>
      <c r="R34" s="76"/>
      <c r="S34" s="77">
        <f t="shared" si="4"/>
        <v>0</v>
      </c>
      <c r="T34" s="78">
        <f t="shared" si="5"/>
        <v>0</v>
      </c>
      <c r="U34" s="79" t="str">
        <f t="shared" si="6"/>
        <v/>
      </c>
    </row>
    <row r="35" spans="1:21" x14ac:dyDescent="0.25">
      <c r="A35" s="69" t="str">
        <f t="shared" si="0"/>
        <v/>
      </c>
      <c r="B35" s="69" t="str">
        <f t="shared" si="1"/>
        <v/>
      </c>
      <c r="C35" s="63" t="str">
        <f>Teilnehmer!B35</f>
        <v>von der Crone Markus</v>
      </c>
      <c r="D35" s="70"/>
      <c r="E35" s="40"/>
      <c r="F35" s="40"/>
      <c r="G35" s="41"/>
      <c r="H35" s="40"/>
      <c r="I35" s="40"/>
      <c r="J35" s="40"/>
      <c r="K35" s="71"/>
      <c r="L35" s="72">
        <f t="shared" si="2"/>
        <v>0</v>
      </c>
      <c r="M35" s="73">
        <f>IF(AND(A35&lt;&gt;"",L35&gt;200),VLOOKUP(P35,Bewertung!A$3:B$50,2,FALSE()),(IF(L35&gt;100,1,0)))</f>
        <v>0</v>
      </c>
      <c r="N35" s="74">
        <f>IF(AND(L34-L35&gt;0,L35-L36,I35&lt;&gt;""),Bewertung!C39+M35,M35)</f>
        <v>0</v>
      </c>
      <c r="O35" s="40"/>
      <c r="P35" s="75" t="str">
        <f t="shared" si="3"/>
        <v/>
      </c>
      <c r="Q35" s="76"/>
      <c r="R35" s="76"/>
      <c r="S35" s="77">
        <f t="shared" si="4"/>
        <v>0</v>
      </c>
      <c r="T35" s="78">
        <f t="shared" si="5"/>
        <v>0</v>
      </c>
      <c r="U35" s="79" t="str">
        <f t="shared" si="6"/>
        <v/>
      </c>
    </row>
    <row r="36" spans="1:21" x14ac:dyDescent="0.25">
      <c r="A36" s="69" t="str">
        <f t="shared" si="0"/>
        <v/>
      </c>
      <c r="B36" s="69" t="str">
        <f t="shared" si="1"/>
        <v/>
      </c>
      <c r="C36" s="63" t="str">
        <f>Teilnehmer!B36</f>
        <v>Wegmann Adrian</v>
      </c>
      <c r="D36" s="70"/>
      <c r="E36" s="40"/>
      <c r="F36" s="40"/>
      <c r="G36" s="41"/>
      <c r="H36" s="40"/>
      <c r="I36" s="40"/>
      <c r="J36" s="40"/>
      <c r="K36" s="71"/>
      <c r="L36" s="72">
        <f t="shared" si="2"/>
        <v>0</v>
      </c>
      <c r="M36" s="73">
        <f>IF(AND(A36&lt;&gt;"",L36&gt;200),VLOOKUP(P36,Bewertung!A$3:B$50,2,FALSE()),(IF(L36&gt;100,1,0)))</f>
        <v>0</v>
      </c>
      <c r="N36" s="74">
        <f>IF(AND(L35-L36&gt;0,L36-L37,I36&lt;&gt;""),Bewertung!C41+M36,M36)</f>
        <v>0</v>
      </c>
      <c r="O36" s="40"/>
      <c r="P36" s="75" t="str">
        <f t="shared" si="3"/>
        <v/>
      </c>
      <c r="Q36" s="76"/>
      <c r="R36" s="76"/>
      <c r="S36" s="77">
        <f t="shared" si="4"/>
        <v>0</v>
      </c>
      <c r="T36" s="78">
        <f t="shared" si="5"/>
        <v>0</v>
      </c>
      <c r="U36" s="79" t="str">
        <f t="shared" si="6"/>
        <v/>
      </c>
    </row>
    <row r="37" spans="1:21" x14ac:dyDescent="0.25">
      <c r="A37" s="69" t="str">
        <f t="shared" si="0"/>
        <v/>
      </c>
      <c r="B37" s="69" t="str">
        <f t="shared" si="1"/>
        <v/>
      </c>
      <c r="C37" s="63" t="str">
        <f>Teilnehmer!B37</f>
        <v>Wesp Gerhard</v>
      </c>
      <c r="D37" s="70"/>
      <c r="E37" s="40"/>
      <c r="F37" s="40"/>
      <c r="G37" s="41"/>
      <c r="H37" s="40"/>
      <c r="I37" s="40"/>
      <c r="J37" s="40"/>
      <c r="K37" s="71"/>
      <c r="L37" s="72">
        <f t="shared" si="2"/>
        <v>0</v>
      </c>
      <c r="M37" s="73">
        <f>IF(AND(A37&lt;&gt;"",L37&gt;200),VLOOKUP(P37,Bewertung!A$3:B$50,2,FALSE()),(IF(L37&gt;100,1,0)))</f>
        <v>0</v>
      </c>
      <c r="N37" s="74">
        <f>IF(AND(L36-L37&gt;0,L37-L38,I37&lt;&gt;""),Bewertung!C45+M37,M37)</f>
        <v>0</v>
      </c>
      <c r="O37" s="40"/>
      <c r="P37" s="75" t="str">
        <f t="shared" si="3"/>
        <v/>
      </c>
      <c r="Q37" s="76"/>
      <c r="R37" s="76"/>
      <c r="S37" s="77">
        <f t="shared" si="4"/>
        <v>0</v>
      </c>
      <c r="T37" s="78">
        <f t="shared" si="5"/>
        <v>0</v>
      </c>
      <c r="U37" s="79" t="str">
        <f t="shared" si="6"/>
        <v/>
      </c>
    </row>
    <row r="38" spans="1:21" x14ac:dyDescent="0.25">
      <c r="A38" s="69" t="str">
        <f t="shared" si="0"/>
        <v/>
      </c>
      <c r="B38" s="69" t="str">
        <f t="shared" si="1"/>
        <v/>
      </c>
      <c r="C38" s="63" t="str">
        <f>Teilnehmer!B38</f>
        <v>Willi Ernst</v>
      </c>
      <c r="E38" s="40"/>
      <c r="F38" s="40"/>
      <c r="G38" s="41"/>
      <c r="H38" s="40"/>
      <c r="I38" s="40"/>
      <c r="J38" s="40"/>
      <c r="K38" s="71"/>
      <c r="L38" s="72">
        <f t="shared" si="2"/>
        <v>0</v>
      </c>
      <c r="M38" s="73">
        <f>IF(AND(A38&lt;&gt;"",L38&gt;200),VLOOKUP(P38,Bewertung!A$3:B$50,2,FALSE()),(IF(L38&gt;100,1,0)))</f>
        <v>0</v>
      </c>
      <c r="N38" s="74">
        <f>IF(AND(L37-L38&gt;0,L38-L39,I38&lt;&gt;""),Bewertung!C46+M38,M38)</f>
        <v>0</v>
      </c>
      <c r="O38" s="40"/>
      <c r="P38" s="75" t="str">
        <f t="shared" si="3"/>
        <v/>
      </c>
      <c r="Q38" s="76"/>
      <c r="R38" s="76"/>
      <c r="S38" s="77">
        <f t="shared" si="4"/>
        <v>0</v>
      </c>
      <c r="T38" s="78">
        <f t="shared" si="5"/>
        <v>0</v>
      </c>
      <c r="U38" s="79" t="str">
        <f t="shared" si="6"/>
        <v/>
      </c>
    </row>
    <row r="39" spans="1:21" x14ac:dyDescent="0.25">
      <c r="A39" s="69" t="str">
        <f t="shared" si="0"/>
        <v/>
      </c>
      <c r="B39" s="69" t="str">
        <f t="shared" si="1"/>
        <v/>
      </c>
      <c r="C39" s="63" t="str">
        <f>Teilnehmer!B39</f>
        <v>Zehnder Joel</v>
      </c>
      <c r="E39" s="40"/>
      <c r="F39" s="40"/>
      <c r="G39" s="41"/>
      <c r="H39" s="40"/>
      <c r="I39" s="40"/>
      <c r="J39" s="40"/>
      <c r="K39" s="71"/>
      <c r="L39" s="72">
        <f t="shared" si="2"/>
        <v>0</v>
      </c>
      <c r="M39" s="73">
        <f>IF(AND(A39&lt;&gt;"",L39&gt;200),VLOOKUP(P39,Bewertung!A$3:B$50,2,FALSE()),(IF(L39&gt;100,1,0)))</f>
        <v>0</v>
      </c>
      <c r="N39" s="74">
        <f>IF(AND(L38-L39&gt;0,L39-L40,I39&lt;&gt;""),Bewertung!C49+M39,M39)</f>
        <v>0</v>
      </c>
      <c r="O39" s="40"/>
      <c r="P39" s="75" t="str">
        <f t="shared" si="3"/>
        <v/>
      </c>
      <c r="Q39" s="76"/>
      <c r="R39" s="76"/>
      <c r="S39" s="77">
        <f t="shared" si="4"/>
        <v>0</v>
      </c>
      <c r="T39" s="78">
        <f t="shared" si="5"/>
        <v>0</v>
      </c>
      <c r="U39" s="79" t="str">
        <f t="shared" si="6"/>
        <v/>
      </c>
    </row>
    <row r="40" spans="1:21" x14ac:dyDescent="0.25">
      <c r="A40" s="69" t="str">
        <f t="shared" si="0"/>
        <v/>
      </c>
      <c r="B40" s="69" t="str">
        <f t="shared" si="1"/>
        <v/>
      </c>
      <c r="C40" s="63" t="str">
        <f>Teilnehmer!B40</f>
        <v>Zeitner Luc</v>
      </c>
      <c r="E40" s="40"/>
      <c r="F40" s="40"/>
      <c r="G40" s="41"/>
      <c r="H40" s="40"/>
      <c r="I40" s="40"/>
      <c r="J40" s="40"/>
      <c r="K40" s="71"/>
      <c r="L40" s="72">
        <f t="shared" si="2"/>
        <v>0</v>
      </c>
      <c r="M40" s="73">
        <f>IF(AND(A40&lt;&gt;"",L40&gt;200),VLOOKUP(P40,Bewertung!A$3:B$50,2,FALSE()),(IF(L40&gt;100,1,0)))</f>
        <v>0</v>
      </c>
      <c r="N40" s="74">
        <f>IF(AND(L39-L40&gt;0,L40-L41,I40&lt;&gt;""),Bewertung!C50+M40,M40)</f>
        <v>0</v>
      </c>
      <c r="O40" s="40"/>
      <c r="P40" s="75" t="str">
        <f t="shared" si="3"/>
        <v/>
      </c>
      <c r="Q40" s="76"/>
      <c r="R40" s="76"/>
      <c r="S40" s="77">
        <f t="shared" si="4"/>
        <v>0</v>
      </c>
      <c r="T40" s="78">
        <f t="shared" si="5"/>
        <v>0</v>
      </c>
      <c r="U40" s="79" t="str">
        <f t="shared" si="6"/>
        <v/>
      </c>
    </row>
    <row r="41" spans="1:21" x14ac:dyDescent="0.25">
      <c r="A41" s="69" t="str">
        <f t="shared" si="0"/>
        <v/>
      </c>
      <c r="B41" s="69" t="str">
        <f t="shared" si="1"/>
        <v/>
      </c>
      <c r="C41" s="63" t="str">
        <f>Teilnehmer!B41</f>
        <v>Zimmermann Urs</v>
      </c>
      <c r="E41" s="40"/>
      <c r="F41" s="40"/>
      <c r="G41" s="41"/>
      <c r="H41" s="40"/>
      <c r="I41" s="40"/>
      <c r="J41" s="40"/>
      <c r="K41" s="71"/>
      <c r="L41" s="72">
        <f t="shared" si="2"/>
        <v>0</v>
      </c>
      <c r="M41" s="73">
        <f>IF(AND(A41&lt;&gt;"",L41&gt;200),VLOOKUP(P41,Bewertung!A$3:B$50,2,FALSE()),(IF(L41&gt;100,1,0)))</f>
        <v>0</v>
      </c>
      <c r="N41" s="74">
        <f>IF(AND(L40-L41&gt;0,L41-L42,I41&lt;&gt;""),Bewertung!C51+M41,M41)</f>
        <v>0</v>
      </c>
      <c r="O41" s="40"/>
      <c r="P41" s="75" t="str">
        <f t="shared" si="3"/>
        <v/>
      </c>
      <c r="Q41" s="76"/>
      <c r="R41" s="76"/>
      <c r="S41" s="77">
        <f t="shared" si="4"/>
        <v>0</v>
      </c>
      <c r="T41" s="78">
        <f t="shared" si="5"/>
        <v>0</v>
      </c>
      <c r="U41" s="79" t="str">
        <f t="shared" si="6"/>
        <v/>
      </c>
    </row>
    <row r="42" spans="1:21" x14ac:dyDescent="0.25">
      <c r="A42" s="69" t="str">
        <f t="shared" si="0"/>
        <v/>
      </c>
      <c r="B42" s="69" t="str">
        <f t="shared" si="1"/>
        <v/>
      </c>
      <c r="C42" s="63">
        <f>Teilnehmer!B42</f>
        <v>0</v>
      </c>
      <c r="E42" s="40"/>
      <c r="F42" s="40"/>
      <c r="G42" s="41"/>
      <c r="H42" s="40"/>
      <c r="I42" s="40"/>
      <c r="J42" s="40"/>
      <c r="K42" s="71"/>
      <c r="L42" s="72">
        <f t="shared" si="2"/>
        <v>0</v>
      </c>
      <c r="M42" s="73">
        <f>IF(AND(A42&lt;&gt;"",L42&gt;200),VLOOKUP(P42,Bewertung!A$3:B$50,2,FALSE()),(IF(L42&gt;100,1,0)))</f>
        <v>0</v>
      </c>
      <c r="N42" s="74">
        <f>IF(AND(L41-L42&gt;0,L42-L43,I42&lt;&gt;""),Bewertung!C52+M42,M42)</f>
        <v>0</v>
      </c>
      <c r="O42" s="40"/>
      <c r="P42" s="75" t="str">
        <f t="shared" si="3"/>
        <v/>
      </c>
      <c r="Q42" s="76"/>
      <c r="R42" s="76"/>
      <c r="S42" s="77">
        <f t="shared" si="4"/>
        <v>0</v>
      </c>
      <c r="T42" s="78">
        <f t="shared" si="5"/>
        <v>0</v>
      </c>
      <c r="U42" s="79" t="str">
        <f t="shared" si="6"/>
        <v/>
      </c>
    </row>
    <row r="43" spans="1:21" x14ac:dyDescent="0.25">
      <c r="A43" s="69" t="str">
        <f t="shared" si="0"/>
        <v/>
      </c>
      <c r="B43" s="69" t="str">
        <f t="shared" si="1"/>
        <v/>
      </c>
      <c r="C43" s="63">
        <f>Teilnehmer!B43</f>
        <v>0</v>
      </c>
      <c r="E43" s="40"/>
      <c r="F43" s="40"/>
      <c r="G43" s="41"/>
      <c r="H43" s="40"/>
      <c r="I43" s="40"/>
      <c r="J43" s="40"/>
      <c r="K43" s="71"/>
      <c r="L43" s="72">
        <f t="shared" si="2"/>
        <v>0</v>
      </c>
      <c r="M43" s="73">
        <f>IF(AND(A43&lt;&gt;"",L43&gt;200),VLOOKUP(P43,Bewertung!A$3:B$50,2,FALSE()),(IF(L43&gt;100,1,0)))</f>
        <v>0</v>
      </c>
      <c r="N43" s="74">
        <f>IF(AND(L42-L43&gt;0,L43-L44,I43&lt;&gt;""),Bewertung!C53+M43,M43)</f>
        <v>0</v>
      </c>
      <c r="O43" s="40"/>
      <c r="P43" s="75" t="str">
        <f t="shared" si="3"/>
        <v/>
      </c>
      <c r="Q43" s="76"/>
      <c r="R43" s="76"/>
      <c r="S43" s="77">
        <f t="shared" si="4"/>
        <v>0</v>
      </c>
      <c r="T43" s="78">
        <f t="shared" si="5"/>
        <v>0</v>
      </c>
      <c r="U43" s="79" t="str">
        <f t="shared" si="6"/>
        <v/>
      </c>
    </row>
    <row r="44" spans="1:21" x14ac:dyDescent="0.25">
      <c r="A44" s="69" t="str">
        <f t="shared" si="0"/>
        <v/>
      </c>
      <c r="B44" s="69" t="str">
        <f t="shared" si="1"/>
        <v/>
      </c>
      <c r="C44" s="63">
        <f>Teilnehmer!B44</f>
        <v>0</v>
      </c>
      <c r="E44" s="40"/>
      <c r="F44" s="40"/>
      <c r="G44" s="41"/>
      <c r="H44" s="40"/>
      <c r="I44" s="40"/>
      <c r="J44" s="40"/>
      <c r="K44" s="71"/>
      <c r="L44" s="72">
        <f t="shared" si="2"/>
        <v>0</v>
      </c>
      <c r="M44" s="73">
        <f>IF(AND(A44&lt;&gt;"",L44&gt;200),VLOOKUP(P44,Bewertung!A$3:B$50,2,FALSE()),(IF(L44&gt;100,1,0)))</f>
        <v>0</v>
      </c>
      <c r="N44" s="74">
        <f>IF(AND(L43-L44&gt;0,L44-L45,I44&lt;&gt;""),Bewertung!C54+M44,M44)</f>
        <v>0</v>
      </c>
      <c r="O44" s="40"/>
      <c r="P44" s="75" t="str">
        <f t="shared" si="3"/>
        <v/>
      </c>
      <c r="Q44" s="76"/>
      <c r="R44" s="76"/>
      <c r="S44" s="77">
        <f t="shared" si="4"/>
        <v>0</v>
      </c>
      <c r="T44" s="78">
        <f t="shared" si="5"/>
        <v>0</v>
      </c>
      <c r="U44" s="79" t="str">
        <f t="shared" si="6"/>
        <v/>
      </c>
    </row>
    <row r="45" spans="1:21" x14ac:dyDescent="0.25">
      <c r="A45" s="69" t="str">
        <f t="shared" si="0"/>
        <v/>
      </c>
      <c r="B45" s="69" t="str">
        <f t="shared" si="1"/>
        <v/>
      </c>
      <c r="C45" s="63">
        <f>Teilnehmer!B45</f>
        <v>0</v>
      </c>
      <c r="E45" s="40"/>
      <c r="F45" s="40"/>
      <c r="G45" s="41"/>
      <c r="H45" s="40"/>
      <c r="I45" s="40"/>
      <c r="J45" s="40"/>
      <c r="K45" s="71"/>
      <c r="L45" s="72">
        <f t="shared" si="2"/>
        <v>0</v>
      </c>
      <c r="M45" s="73">
        <f>IF(AND(A45&lt;&gt;"",L45&gt;200),VLOOKUP(P45,Bewertung!A$3:B$50,2,FALSE()),(IF(L45&gt;100,1,0)))</f>
        <v>0</v>
      </c>
      <c r="N45" s="74">
        <f>IF(AND(L44-L45&gt;0,L45-L46,I45&lt;&gt;""),Bewertung!C55+M45,M45)</f>
        <v>0</v>
      </c>
      <c r="O45" s="40"/>
      <c r="P45" s="75" t="str">
        <f t="shared" si="3"/>
        <v/>
      </c>
      <c r="Q45" s="76"/>
      <c r="R45" s="76"/>
      <c r="S45" s="77">
        <f t="shared" si="4"/>
        <v>0</v>
      </c>
      <c r="T45" s="78">
        <f t="shared" si="5"/>
        <v>0</v>
      </c>
      <c r="U45" s="79" t="str">
        <f t="shared" si="6"/>
        <v/>
      </c>
    </row>
    <row r="46" spans="1:21" x14ac:dyDescent="0.25">
      <c r="A46" s="69" t="str">
        <f t="shared" si="0"/>
        <v/>
      </c>
      <c r="B46" s="69" t="str">
        <f t="shared" si="1"/>
        <v/>
      </c>
      <c r="C46" s="63">
        <f>Teilnehmer!B46</f>
        <v>0</v>
      </c>
      <c r="E46" s="40"/>
      <c r="F46" s="40"/>
      <c r="G46" s="41"/>
      <c r="H46" s="40"/>
      <c r="I46" s="40"/>
      <c r="J46" s="40"/>
      <c r="K46" s="71"/>
      <c r="L46" s="72">
        <f t="shared" si="2"/>
        <v>0</v>
      </c>
      <c r="M46" s="73">
        <f>IF(AND(A46&lt;&gt;"",L46&gt;200),VLOOKUP(P46,Bewertung!A$3:B$50,2,FALSE()),(IF(L46&gt;100,1,0)))</f>
        <v>0</v>
      </c>
      <c r="N46" s="74">
        <f>IF(AND(L45-L46&gt;0,L46-L47,I46&lt;&gt;""),Bewertung!C56+M46,M46)</f>
        <v>0</v>
      </c>
      <c r="O46" s="40"/>
      <c r="P46" s="75" t="str">
        <f t="shared" si="3"/>
        <v/>
      </c>
      <c r="Q46" s="76"/>
      <c r="R46" s="76"/>
      <c r="S46" s="77">
        <f t="shared" si="4"/>
        <v>0</v>
      </c>
      <c r="T46" s="78">
        <f t="shared" si="5"/>
        <v>0</v>
      </c>
      <c r="U46" s="79" t="str">
        <f t="shared" si="6"/>
        <v/>
      </c>
    </row>
    <row r="47" spans="1:21" x14ac:dyDescent="0.25">
      <c r="A47" s="69" t="str">
        <f t="shared" si="0"/>
        <v/>
      </c>
      <c r="B47" s="69" t="str">
        <f t="shared" si="1"/>
        <v/>
      </c>
      <c r="C47" s="63">
        <f>Teilnehmer!B47</f>
        <v>0</v>
      </c>
      <c r="E47" s="40"/>
      <c r="F47" s="40"/>
      <c r="G47" s="41"/>
      <c r="H47" s="40"/>
      <c r="I47" s="40"/>
      <c r="J47" s="40"/>
      <c r="K47" s="71"/>
      <c r="L47" s="72">
        <f t="shared" si="2"/>
        <v>0</v>
      </c>
      <c r="M47" s="73">
        <f>IF(AND(A47&lt;&gt;"",L47&gt;200),VLOOKUP(P47,Bewertung!A$3:B$50,2,FALSE()),(IF(L47&gt;100,1,0)))</f>
        <v>0</v>
      </c>
      <c r="N47" s="74">
        <f>IF(AND(L46-L47&gt;0,L47-L48,I47&lt;&gt;""),Bewertung!C57+M47,M47)</f>
        <v>0</v>
      </c>
      <c r="O47" s="40"/>
      <c r="P47" s="75" t="str">
        <f t="shared" si="3"/>
        <v/>
      </c>
      <c r="Q47" s="76"/>
      <c r="R47" s="76"/>
      <c r="S47" s="77">
        <f t="shared" si="4"/>
        <v>0</v>
      </c>
      <c r="T47" s="78">
        <f t="shared" si="5"/>
        <v>0</v>
      </c>
      <c r="U47" s="79" t="str">
        <f t="shared" si="6"/>
        <v/>
      </c>
    </row>
    <row r="48" spans="1:21" x14ac:dyDescent="0.25">
      <c r="A48" s="69" t="str">
        <f t="shared" si="0"/>
        <v/>
      </c>
      <c r="B48" s="69" t="str">
        <f t="shared" si="1"/>
        <v/>
      </c>
      <c r="C48" s="63">
        <f>Teilnehmer!B48</f>
        <v>0</v>
      </c>
      <c r="E48" s="40"/>
      <c r="F48" s="40"/>
      <c r="G48" s="41"/>
      <c r="H48" s="40"/>
      <c r="I48" s="40"/>
      <c r="J48" s="40"/>
      <c r="K48" s="71"/>
      <c r="L48" s="72">
        <f t="shared" si="2"/>
        <v>0</v>
      </c>
      <c r="M48" s="73">
        <f>IF(AND(A48&lt;&gt;"",L48&gt;200),VLOOKUP(P48,Bewertung!A$3:B$50,2,FALSE()),(IF(L48&gt;100,1,0)))</f>
        <v>0</v>
      </c>
      <c r="N48" s="74">
        <f>IF(AND(L47-L48&gt;0,L48-L49,I48&lt;&gt;""),Bewertung!C58+M48,M48)</f>
        <v>0</v>
      </c>
      <c r="O48" s="40"/>
      <c r="P48" s="75" t="str">
        <f t="shared" si="3"/>
        <v/>
      </c>
      <c r="Q48" s="76"/>
      <c r="R48" s="76"/>
      <c r="S48" s="77">
        <f t="shared" si="4"/>
        <v>0</v>
      </c>
      <c r="T48" s="78">
        <f t="shared" si="5"/>
        <v>0</v>
      </c>
      <c r="U48" s="79" t="str">
        <f t="shared" si="6"/>
        <v/>
      </c>
    </row>
    <row r="49" spans="1:21" x14ac:dyDescent="0.25">
      <c r="A49" s="69" t="str">
        <f t="shared" si="0"/>
        <v/>
      </c>
      <c r="B49" s="69" t="str">
        <f t="shared" si="1"/>
        <v/>
      </c>
      <c r="C49" s="63">
        <f>Teilnehmer!B49</f>
        <v>0</v>
      </c>
      <c r="E49" s="40"/>
      <c r="F49" s="40"/>
      <c r="G49" s="41"/>
      <c r="H49" s="40"/>
      <c r="I49" s="40"/>
      <c r="J49" s="40"/>
      <c r="K49" s="71"/>
      <c r="L49" s="72">
        <f t="shared" si="2"/>
        <v>0</v>
      </c>
      <c r="M49" s="73">
        <f>IF(AND(A49&lt;&gt;"",L49&gt;200),VLOOKUP(P49,Bewertung!A$3:B$50,2,FALSE()),(IF(L49&gt;100,1,0)))</f>
        <v>0</v>
      </c>
      <c r="N49" s="74">
        <f>IF(AND(L48-L49&gt;0,L49-L50,I49&lt;&gt;""),Bewertung!C59+M49,M49)</f>
        <v>0</v>
      </c>
      <c r="O49" s="40"/>
      <c r="P49" s="75" t="str">
        <f t="shared" si="3"/>
        <v/>
      </c>
      <c r="Q49" s="76"/>
      <c r="R49" s="76"/>
      <c r="S49" s="77">
        <f t="shared" si="4"/>
        <v>0</v>
      </c>
      <c r="T49" s="78">
        <f t="shared" si="5"/>
        <v>0</v>
      </c>
      <c r="U49" s="79" t="str">
        <f t="shared" si="6"/>
        <v/>
      </c>
    </row>
    <row r="50" spans="1:21" x14ac:dyDescent="0.25">
      <c r="A50" s="69" t="str">
        <f t="shared" si="0"/>
        <v/>
      </c>
      <c r="B50" s="69" t="str">
        <f t="shared" si="1"/>
        <v/>
      </c>
      <c r="C50" s="63">
        <f>Teilnehmer!B50</f>
        <v>0</v>
      </c>
      <c r="E50" s="40"/>
      <c r="F50" s="40"/>
      <c r="G50" s="41"/>
      <c r="H50" s="40"/>
      <c r="I50" s="40"/>
      <c r="J50" s="40"/>
      <c r="K50" s="71"/>
      <c r="L50" s="72">
        <f t="shared" si="2"/>
        <v>0</v>
      </c>
      <c r="M50" s="73">
        <f>IF(AND(A50&lt;&gt;"",L50&gt;200),VLOOKUP(P50,Bewertung!A$3:B$50,2,FALSE()),(IF(L50&gt;100,1,0)))</f>
        <v>0</v>
      </c>
      <c r="N50" s="74">
        <f>IF(AND(L49-L50&gt;0,L50-L51,I50&lt;&gt;""),Bewertung!C60+M50,M50)</f>
        <v>0</v>
      </c>
      <c r="O50" s="40"/>
      <c r="P50" s="75" t="str">
        <f t="shared" si="3"/>
        <v/>
      </c>
      <c r="Q50" s="76"/>
      <c r="R50" s="76"/>
      <c r="S50" s="77">
        <f t="shared" si="4"/>
        <v>0</v>
      </c>
      <c r="T50" s="78">
        <f t="shared" si="5"/>
        <v>0</v>
      </c>
      <c r="U50" s="79" t="str">
        <f t="shared" si="6"/>
        <v/>
      </c>
    </row>
    <row r="51" spans="1:21" x14ac:dyDescent="0.25">
      <c r="Q51" s="75"/>
    </row>
  </sheetData>
  <mergeCells count="15">
    <mergeCell ref="M1:M2"/>
    <mergeCell ref="N1:N2"/>
    <mergeCell ref="O1:O2"/>
    <mergeCell ref="P1:P2"/>
    <mergeCell ref="Q1:U1"/>
    <mergeCell ref="F1:F2"/>
    <mergeCell ref="G1:G2"/>
    <mergeCell ref="H1:H2"/>
    <mergeCell ref="I1:J1"/>
    <mergeCell ref="L1:L2"/>
    <mergeCell ref="A1:A2"/>
    <mergeCell ref="B1:B2"/>
    <mergeCell ref="C1:C2"/>
    <mergeCell ref="D1:D2"/>
    <mergeCell ref="E1:E2"/>
  </mergeCells>
  <pageMargins left="0.39374999999999999" right="0.39374999999999999" top="1.3715277777777799" bottom="0.39374999999999999" header="0.27569444444444402" footer="0.51180555555555496"/>
  <pageSetup paperSize="9" fitToHeight="0" orientation="landscape" horizontalDpi="300" verticalDpi="300"/>
  <headerFooter>
    <oddHeader>&amp;C&amp;"Calibri,Fett"&amp;20Tageswertung&amp;R&amp;"Calibri,Fett"&amp;20&amp;A
&amp;11Seite &amp;P von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1"/>
  <sheetViews>
    <sheetView zoomScale="75" zoomScaleNormal="75" workbookViewId="0">
      <selection activeCell="O11" sqref="O11"/>
    </sheetView>
  </sheetViews>
  <sheetFormatPr baseColWidth="10" defaultColWidth="12.5703125" defaultRowHeight="15" x14ac:dyDescent="0.25"/>
  <cols>
    <col min="1" max="1" width="3.42578125" style="62" customWidth="1"/>
    <col min="2" max="2" width="3.5703125" style="62" customWidth="1"/>
    <col min="3" max="3" width="20.42578125" style="63" customWidth="1"/>
    <col min="4" max="4" width="11.42578125" style="63" hidden="1" customWidth="1"/>
    <col min="5" max="5" width="13.28515625" style="63" customWidth="1"/>
    <col min="6" max="6" width="8.28515625" style="63" customWidth="1"/>
    <col min="7" max="7" width="5.28515625" style="64" customWidth="1"/>
    <col min="8" max="8" width="6.140625" style="63" customWidth="1"/>
    <col min="9" max="9" width="7.85546875" style="63" customWidth="1"/>
    <col min="10" max="11" width="8.7109375" style="63" customWidth="1"/>
    <col min="12" max="12" width="10.28515625" style="63" customWidth="1"/>
    <col min="13" max="13" width="9.7109375" style="63" customWidth="1"/>
    <col min="14" max="14" width="7.42578125" style="65" customWidth="1"/>
    <col min="15" max="15" width="30.7109375" style="63" customWidth="1"/>
    <col min="16" max="16" width="6.7109375" style="63" customWidth="1"/>
    <col min="17" max="19" width="8.140625" style="63" customWidth="1"/>
    <col min="20" max="20" width="8.28515625" style="63" customWidth="1"/>
    <col min="21" max="21" width="8.7109375" style="63" customWidth="1"/>
    <col min="22" max="1023" width="12.42578125" style="63"/>
    <col min="1024" max="1024" width="11.5703125" customWidth="1"/>
  </cols>
  <sheetData>
    <row r="1" spans="1:1024" s="66" customFormat="1" ht="15.75" customHeight="1" x14ac:dyDescent="0.25">
      <c r="A1" s="9" t="s">
        <v>0</v>
      </c>
      <c r="B1" s="8" t="s">
        <v>1</v>
      </c>
      <c r="C1" s="9" t="s">
        <v>2</v>
      </c>
      <c r="D1" s="9"/>
      <c r="E1" s="9" t="s">
        <v>3</v>
      </c>
      <c r="F1" s="9" t="s">
        <v>4</v>
      </c>
      <c r="G1" s="9" t="s">
        <v>5</v>
      </c>
      <c r="H1" s="9" t="s">
        <v>6</v>
      </c>
      <c r="I1" s="7" t="s">
        <v>7</v>
      </c>
      <c r="J1" s="7"/>
      <c r="K1" s="49" t="s">
        <v>8</v>
      </c>
      <c r="L1" s="6" t="s">
        <v>9</v>
      </c>
      <c r="M1" s="6" t="s">
        <v>10</v>
      </c>
      <c r="N1" s="6" t="s">
        <v>11</v>
      </c>
      <c r="O1" s="9" t="s">
        <v>12</v>
      </c>
      <c r="P1" s="5" t="s">
        <v>13</v>
      </c>
      <c r="Q1" s="9" t="s">
        <v>14</v>
      </c>
      <c r="R1" s="9"/>
      <c r="S1" s="9"/>
      <c r="T1" s="9"/>
      <c r="U1" s="9"/>
      <c r="AMJ1"/>
    </row>
    <row r="2" spans="1:1024" s="67" customFormat="1" ht="15.75" x14ac:dyDescent="0.25">
      <c r="A2" s="9"/>
      <c r="B2" s="8"/>
      <c r="C2" s="9"/>
      <c r="D2" s="9"/>
      <c r="E2" s="9"/>
      <c r="F2" s="9"/>
      <c r="G2" s="9"/>
      <c r="H2" s="9"/>
      <c r="I2" s="49" t="s">
        <v>15</v>
      </c>
      <c r="J2" s="49" t="s">
        <v>16</v>
      </c>
      <c r="K2" s="49" t="s">
        <v>17</v>
      </c>
      <c r="L2" s="6"/>
      <c r="M2" s="6"/>
      <c r="N2" s="6"/>
      <c r="O2" s="9"/>
      <c r="P2" s="5"/>
      <c r="Q2" s="67" t="s">
        <v>18</v>
      </c>
      <c r="R2" s="67" t="s">
        <v>19</v>
      </c>
      <c r="S2" s="22" t="s">
        <v>20</v>
      </c>
      <c r="T2" s="68" t="s">
        <v>21</v>
      </c>
      <c r="U2" s="68" t="s">
        <v>16</v>
      </c>
      <c r="AMJ2"/>
    </row>
    <row r="3" spans="1:1024" x14ac:dyDescent="0.25">
      <c r="A3" s="69" t="str">
        <f t="shared" ref="A3:A50" si="0">IF(L3&lt;&gt;0,RANK(L3,L$3:L$50,0),"")</f>
        <v/>
      </c>
      <c r="B3" s="69" t="str">
        <f t="shared" ref="B3:B50" si="1">IF(N3&lt;&gt;0,RANK(N3,N$3:N$50,0),"")</f>
        <v/>
      </c>
      <c r="C3" s="63" t="str">
        <f>Teilnehmer!B3</f>
        <v>Belz Thomas</v>
      </c>
      <c r="E3" s="40"/>
      <c r="F3" s="40"/>
      <c r="G3" s="41"/>
      <c r="H3" s="40"/>
      <c r="I3" s="40"/>
      <c r="J3" s="40"/>
      <c r="K3" s="40"/>
      <c r="L3" s="72">
        <f t="shared" ref="L3:L50" si="2">IF(AND(I3&lt;&gt;"",J3&lt;&gt;""),(I3)+(J3/H3*100)+10000,IF(K3&lt;&gt;"",K3+1000,0))</f>
        <v>0</v>
      </c>
      <c r="M3" s="73">
        <f>IF(AND(A3&lt;&gt;"",L3&gt;0),VLOOKUP(P3,Bewertung!A$3:B$50,2,FALSE()),0)</f>
        <v>0</v>
      </c>
      <c r="N3" s="74">
        <f>IF(AND(L2-L3&gt;0,L3-L4,I3&lt;&gt;""),Bewertung!C50+M3,M3)</f>
        <v>0</v>
      </c>
      <c r="O3" s="40"/>
      <c r="P3" s="75" t="str">
        <f>IF(L3&gt;0,COUNT((L3&amp;"")/FREQUENCY(IF(L$3:L$50&gt;=L3,L$3:L$50),L:L)),"")</f>
        <v/>
      </c>
      <c r="Q3" s="76"/>
      <c r="R3" s="76"/>
      <c r="S3" s="77">
        <f t="shared" ref="S3:S50" si="3">R3-Q3</f>
        <v>0</v>
      </c>
      <c r="T3" s="78">
        <f t="shared" ref="T3:T50" si="4">S3*24</f>
        <v>0</v>
      </c>
      <c r="U3" s="79" t="str">
        <f t="shared" ref="U3:U50" si="5">IF(T3&gt;0,I3/T3,"")</f>
        <v/>
      </c>
    </row>
    <row r="4" spans="1:1024" x14ac:dyDescent="0.25">
      <c r="A4" s="69" t="str">
        <f t="shared" si="0"/>
        <v/>
      </c>
      <c r="B4" s="69" t="str">
        <f t="shared" si="1"/>
        <v/>
      </c>
      <c r="C4" s="63" t="str">
        <f>Teilnehmer!B4</f>
        <v>Beuke Lena</v>
      </c>
      <c r="D4" s="70"/>
      <c r="E4" s="40"/>
      <c r="F4" s="40"/>
      <c r="G4" s="41"/>
      <c r="H4" s="40"/>
      <c r="I4" s="40"/>
      <c r="J4" s="40"/>
      <c r="K4" s="40"/>
      <c r="L4" s="72">
        <f t="shared" si="2"/>
        <v>0</v>
      </c>
      <c r="M4" s="73">
        <f>IF(AND(A4&lt;&gt;"",L4&gt;0),VLOOKUP(P4,Bewertung!A$3:B$50,2,FALSE()),0)</f>
        <v>0</v>
      </c>
      <c r="N4" s="74">
        <f>IF(AND(L3-L4&gt;0,L4-L5,I4&lt;&gt;""),Bewertung!C80+M4,M4)</f>
        <v>0</v>
      </c>
      <c r="O4" s="40"/>
      <c r="P4" s="75" t="str">
        <f t="shared" ref="P4:P50" ca="1" si="6">IF(L4&gt;0,(SUM(IF(IF(ISNUMBER($L$3:$L$50)*(COUNTIF(INDIRECT("M1:M"&amp;ROW($3:$50)),L$3:L$50)=1), $L$3:$L$50,MIN($L$3:$L$50)-1)&gt;L4,1))+1),"")</f>
        <v/>
      </c>
      <c r="Q4" s="76"/>
      <c r="R4" s="76"/>
      <c r="S4" s="77">
        <f t="shared" si="3"/>
        <v>0</v>
      </c>
      <c r="T4" s="78">
        <f t="shared" si="4"/>
        <v>0</v>
      </c>
      <c r="U4" s="79" t="str">
        <f t="shared" si="5"/>
        <v/>
      </c>
    </row>
    <row r="5" spans="1:1024" x14ac:dyDescent="0.25">
      <c r="A5" s="69" t="str">
        <f t="shared" si="0"/>
        <v/>
      </c>
      <c r="B5" s="69" t="str">
        <f t="shared" si="1"/>
        <v/>
      </c>
      <c r="C5" s="63" t="str">
        <f>Teilnehmer!B5</f>
        <v>Böni Peter</v>
      </c>
      <c r="D5" s="70"/>
      <c r="E5" s="40"/>
      <c r="F5" s="40"/>
      <c r="G5" s="41"/>
      <c r="H5" s="40"/>
      <c r="I5" s="40"/>
      <c r="J5" s="40"/>
      <c r="K5" s="40"/>
      <c r="L5" s="72">
        <f t="shared" si="2"/>
        <v>0</v>
      </c>
      <c r="M5" s="73">
        <f>IF(AND(A5&lt;&gt;"",L5&gt;0),VLOOKUP(P5,Bewertung!A$3:B$50,2,FALSE()),0)</f>
        <v>0</v>
      </c>
      <c r="N5" s="74">
        <f>IF(AND(L4-L5&gt;0,L5-L6,I5&lt;&gt;""),Bewertung!C75+M5,M5)</f>
        <v>0</v>
      </c>
      <c r="O5" s="40"/>
      <c r="P5" s="75" t="str">
        <f t="shared" ca="1" si="6"/>
        <v/>
      </c>
      <c r="Q5" s="76"/>
      <c r="R5" s="76"/>
      <c r="S5" s="77">
        <f t="shared" si="3"/>
        <v>0</v>
      </c>
      <c r="T5" s="78">
        <f t="shared" si="4"/>
        <v>0</v>
      </c>
      <c r="U5" s="79" t="str">
        <f t="shared" si="5"/>
        <v/>
      </c>
    </row>
    <row r="6" spans="1:1024" x14ac:dyDescent="0.25">
      <c r="A6" s="69" t="str">
        <f t="shared" si="0"/>
        <v/>
      </c>
      <c r="B6" s="69" t="str">
        <f t="shared" si="1"/>
        <v/>
      </c>
      <c r="C6" s="63" t="str">
        <f>Teilnehmer!B6</f>
        <v>Cooper Harry</v>
      </c>
      <c r="D6" s="70"/>
      <c r="E6" s="40"/>
      <c r="F6" s="40"/>
      <c r="G6" s="41"/>
      <c r="H6" s="40"/>
      <c r="I6" s="40"/>
      <c r="J6" s="40"/>
      <c r="K6" s="40"/>
      <c r="L6" s="72">
        <f t="shared" si="2"/>
        <v>0</v>
      </c>
      <c r="M6" s="73">
        <f>IF(AND(A6&lt;&gt;"",L6&gt;0),VLOOKUP(P6,Bewertung!A$3:B$50,2,FALSE()),0)</f>
        <v>0</v>
      </c>
      <c r="N6" s="74">
        <f>IF(AND(L5-L6&gt;0,L6-L7,I6&lt;&gt;""),Bewertung!C78+M6,M6)</f>
        <v>0</v>
      </c>
      <c r="O6" s="40"/>
      <c r="P6" s="75" t="str">
        <f t="shared" ca="1" si="6"/>
        <v/>
      </c>
      <c r="Q6" s="76"/>
      <c r="R6" s="76"/>
      <c r="S6" s="77">
        <f t="shared" si="3"/>
        <v>0</v>
      </c>
      <c r="T6" s="78">
        <f t="shared" si="4"/>
        <v>0</v>
      </c>
      <c r="U6" s="79" t="str">
        <f t="shared" si="5"/>
        <v/>
      </c>
    </row>
    <row r="7" spans="1:1024" x14ac:dyDescent="0.25">
      <c r="A7" s="69" t="str">
        <f t="shared" si="0"/>
        <v/>
      </c>
      <c r="B7" s="69" t="str">
        <f t="shared" si="1"/>
        <v/>
      </c>
      <c r="C7" s="63" t="str">
        <f>Teilnehmer!B7</f>
        <v>Dosch Flurin</v>
      </c>
      <c r="E7" s="40"/>
      <c r="F7" s="40"/>
      <c r="G7" s="41"/>
      <c r="H7" s="40"/>
      <c r="I7" s="40"/>
      <c r="J7" s="40"/>
      <c r="K7" s="80"/>
      <c r="L7" s="72">
        <f t="shared" si="2"/>
        <v>0</v>
      </c>
      <c r="M7" s="73">
        <f>IF(AND(A7&lt;&gt;"",L7&gt;0),VLOOKUP(P7,Bewertung!A$3:B$50,2,FALSE()),0)</f>
        <v>0</v>
      </c>
      <c r="N7" s="74">
        <f>IF(AND(L6-L7&gt;0,L7-L8,I7&lt;&gt;""),Bewertung!C76+M7,M7)</f>
        <v>0</v>
      </c>
      <c r="O7" s="40"/>
      <c r="P7" s="75" t="str">
        <f t="shared" ca="1" si="6"/>
        <v/>
      </c>
      <c r="Q7" s="76"/>
      <c r="R7" s="76"/>
      <c r="S7" s="77">
        <f t="shared" si="3"/>
        <v>0</v>
      </c>
      <c r="T7" s="78">
        <f t="shared" si="4"/>
        <v>0</v>
      </c>
      <c r="U7" s="79" t="str">
        <f t="shared" si="5"/>
        <v/>
      </c>
    </row>
    <row r="8" spans="1:1024" x14ac:dyDescent="0.25">
      <c r="A8" s="69" t="str">
        <f t="shared" si="0"/>
        <v/>
      </c>
      <c r="B8" s="69" t="str">
        <f t="shared" si="1"/>
        <v/>
      </c>
      <c r="C8" s="63" t="str">
        <f>Teilnehmer!B8</f>
        <v>Eichholzer Andreas</v>
      </c>
      <c r="D8" s="70"/>
      <c r="E8" s="40"/>
      <c r="F8" s="40"/>
      <c r="G8" s="41"/>
      <c r="H8" s="40"/>
      <c r="I8" s="40"/>
      <c r="J8" s="40"/>
      <c r="K8" s="80"/>
      <c r="L8" s="72">
        <f t="shared" si="2"/>
        <v>0</v>
      </c>
      <c r="M8" s="73">
        <f>IF(AND(A8&lt;&gt;"",L8&gt;0),VLOOKUP(P8,Bewertung!A$3:B$50,2,FALSE()),0)</f>
        <v>0</v>
      </c>
      <c r="N8" s="74">
        <f>IF(AND(L7-L8&gt;0,L8-L9,I8&lt;&gt;""),Bewertung!C79+M8,M8)</f>
        <v>0</v>
      </c>
      <c r="O8" s="40"/>
      <c r="P8" s="75" t="str">
        <f t="shared" ca="1" si="6"/>
        <v/>
      </c>
      <c r="Q8" s="76"/>
      <c r="R8" s="76"/>
      <c r="S8" s="77">
        <f t="shared" si="3"/>
        <v>0</v>
      </c>
      <c r="T8" s="78">
        <f t="shared" si="4"/>
        <v>0</v>
      </c>
      <c r="U8" s="79" t="str">
        <f t="shared" si="5"/>
        <v/>
      </c>
    </row>
    <row r="9" spans="1:1024" x14ac:dyDescent="0.25">
      <c r="A9" s="69" t="str">
        <f t="shared" si="0"/>
        <v/>
      </c>
      <c r="B9" s="69" t="str">
        <f t="shared" si="1"/>
        <v/>
      </c>
      <c r="C9" s="63" t="str">
        <f>Teilnehmer!B9</f>
        <v>Epper Martin</v>
      </c>
      <c r="E9" s="40"/>
      <c r="F9" s="40"/>
      <c r="G9" s="41"/>
      <c r="H9" s="40"/>
      <c r="I9" s="40"/>
      <c r="J9" s="40"/>
      <c r="K9" s="40"/>
      <c r="L9" s="72">
        <f t="shared" si="2"/>
        <v>0</v>
      </c>
      <c r="M9" s="73">
        <f>IF(AND(A9&lt;&gt;"",L9&gt;0),VLOOKUP(P9,Bewertung!A$3:B$50,2,FALSE()),0)</f>
        <v>0</v>
      </c>
      <c r="N9" s="74">
        <f>IF(AND(L8-L9&gt;0,L9-L10,I9&lt;&gt;""),Bewertung!C49+M9,M9)</f>
        <v>0</v>
      </c>
      <c r="O9" s="40"/>
      <c r="P9" s="75" t="str">
        <f t="shared" ca="1" si="6"/>
        <v/>
      </c>
      <c r="Q9" s="76"/>
      <c r="R9" s="76"/>
      <c r="S9" s="77">
        <f t="shared" si="3"/>
        <v>0</v>
      </c>
      <c r="T9" s="78">
        <f t="shared" si="4"/>
        <v>0</v>
      </c>
      <c r="U9" s="79" t="str">
        <f t="shared" si="5"/>
        <v/>
      </c>
    </row>
    <row r="10" spans="1:1024" x14ac:dyDescent="0.25">
      <c r="A10" s="69" t="str">
        <f t="shared" si="0"/>
        <v/>
      </c>
      <c r="B10" s="69" t="str">
        <f t="shared" si="1"/>
        <v/>
      </c>
      <c r="C10" s="63" t="str">
        <f>Teilnehmer!B10</f>
        <v>Erb Heinz</v>
      </c>
      <c r="D10" s="70"/>
      <c r="E10" s="40"/>
      <c r="F10" s="40"/>
      <c r="G10" s="41"/>
      <c r="H10" s="40"/>
      <c r="I10" s="40"/>
      <c r="J10" s="40"/>
      <c r="K10" s="40"/>
      <c r="L10" s="72">
        <f t="shared" si="2"/>
        <v>0</v>
      </c>
      <c r="M10" s="73">
        <f>IF(AND(A10&lt;&gt;"",L10&gt;0),VLOOKUP(P10,Bewertung!A$3:B$50,2,FALSE()),0)</f>
        <v>0</v>
      </c>
      <c r="N10" s="74">
        <f>IF(AND(L9-L10&gt;0,L10-L11,I10&lt;&gt;""),Bewertung!C51+M10,M10)</f>
        <v>0</v>
      </c>
      <c r="O10" s="40"/>
      <c r="P10" s="75" t="str">
        <f t="shared" ca="1" si="6"/>
        <v/>
      </c>
      <c r="Q10" s="76"/>
      <c r="R10" s="76"/>
      <c r="S10" s="77">
        <f t="shared" si="3"/>
        <v>0</v>
      </c>
      <c r="T10" s="78">
        <f t="shared" si="4"/>
        <v>0</v>
      </c>
      <c r="U10" s="79" t="str">
        <f t="shared" si="5"/>
        <v/>
      </c>
    </row>
    <row r="11" spans="1:1024" x14ac:dyDescent="0.25">
      <c r="A11" s="69" t="str">
        <f t="shared" si="0"/>
        <v/>
      </c>
      <c r="B11" s="69" t="str">
        <f t="shared" si="1"/>
        <v/>
      </c>
      <c r="C11" s="63" t="str">
        <f>Teilnehmer!B11</f>
        <v>Farine Olivier</v>
      </c>
      <c r="D11" s="70"/>
      <c r="E11" s="40"/>
      <c r="F11" s="40"/>
      <c r="G11" s="41"/>
      <c r="H11" s="40"/>
      <c r="I11" s="40"/>
      <c r="J11" s="40"/>
      <c r="K11" s="40"/>
      <c r="L11" s="72">
        <f t="shared" si="2"/>
        <v>0</v>
      </c>
      <c r="M11" s="73">
        <f>IF(AND(A11&lt;&gt;"",L11&gt;0),VLOOKUP(P11,Bewertung!A$3:B$50,2,FALSE()),0)</f>
        <v>0</v>
      </c>
      <c r="N11" s="74">
        <f>IF(AND(L10-L11&gt;0,L11-L12,I11&lt;&gt;""),Bewertung!C52+M11,M11)</f>
        <v>0</v>
      </c>
      <c r="O11" s="40"/>
      <c r="P11" s="75" t="str">
        <f t="shared" ca="1" si="6"/>
        <v/>
      </c>
      <c r="Q11" s="76"/>
      <c r="R11" s="76"/>
      <c r="S11" s="77">
        <f t="shared" si="3"/>
        <v>0</v>
      </c>
      <c r="T11" s="78">
        <f t="shared" si="4"/>
        <v>0</v>
      </c>
      <c r="U11" s="79" t="str">
        <f t="shared" si="5"/>
        <v/>
      </c>
    </row>
    <row r="12" spans="1:1024" x14ac:dyDescent="0.25">
      <c r="A12" s="69" t="str">
        <f t="shared" si="0"/>
        <v/>
      </c>
      <c r="B12" s="69" t="str">
        <f t="shared" si="1"/>
        <v/>
      </c>
      <c r="C12" s="63" t="str">
        <f>Teilnehmer!B12</f>
        <v>Frischknecht Lukas</v>
      </c>
      <c r="E12" s="40"/>
      <c r="F12" s="40"/>
      <c r="G12" s="41"/>
      <c r="H12" s="40"/>
      <c r="I12" s="40"/>
      <c r="J12" s="40"/>
      <c r="K12" s="40"/>
      <c r="L12" s="72">
        <f t="shared" si="2"/>
        <v>0</v>
      </c>
      <c r="M12" s="73">
        <f>IF(AND(A12&lt;&gt;"",L12&gt;0),VLOOKUP(P12,Bewertung!A$3:B$50,2,FALSE()),0)</f>
        <v>0</v>
      </c>
      <c r="N12" s="74">
        <f>IF(AND(L11-L12&gt;0,L12-L13,I12&lt;&gt;""),Bewertung!C53+M12,M12)</f>
        <v>0</v>
      </c>
      <c r="O12" s="40"/>
      <c r="P12" s="75" t="str">
        <f t="shared" ca="1" si="6"/>
        <v/>
      </c>
      <c r="Q12" s="76"/>
      <c r="R12" s="76"/>
      <c r="S12" s="77">
        <f t="shared" si="3"/>
        <v>0</v>
      </c>
      <c r="T12" s="78">
        <f t="shared" si="4"/>
        <v>0</v>
      </c>
      <c r="U12" s="79" t="str">
        <f t="shared" si="5"/>
        <v/>
      </c>
    </row>
    <row r="13" spans="1:1024" x14ac:dyDescent="0.25">
      <c r="A13" s="69" t="str">
        <f t="shared" si="0"/>
        <v/>
      </c>
      <c r="B13" s="69" t="str">
        <f t="shared" si="1"/>
        <v/>
      </c>
      <c r="C13" s="63" t="str">
        <f>Teilnehmer!B13</f>
        <v>Furrer Christian</v>
      </c>
      <c r="E13" s="40"/>
      <c r="F13" s="40"/>
      <c r="G13" s="41"/>
      <c r="H13" s="40"/>
      <c r="I13" s="40"/>
      <c r="J13" s="40"/>
      <c r="K13" s="80"/>
      <c r="L13" s="72">
        <f t="shared" si="2"/>
        <v>0</v>
      </c>
      <c r="M13" s="73">
        <f>IF(AND(A13&lt;&gt;"",L13&gt;0),VLOOKUP(P13,Bewertung!A$3:B$50,2,FALSE()),0)</f>
        <v>0</v>
      </c>
      <c r="N13" s="74">
        <f>IF(AND(L12-L13&gt;0,L13-L14,I13&lt;&gt;""),Bewertung!C54+M13,M13)</f>
        <v>0</v>
      </c>
      <c r="O13" s="40"/>
      <c r="P13" s="75" t="str">
        <f t="shared" ca="1" si="6"/>
        <v/>
      </c>
      <c r="Q13" s="76"/>
      <c r="R13" s="76"/>
      <c r="S13" s="77">
        <f t="shared" si="3"/>
        <v>0</v>
      </c>
      <c r="T13" s="78">
        <f t="shared" si="4"/>
        <v>0</v>
      </c>
      <c r="U13" s="79" t="str">
        <f t="shared" si="5"/>
        <v/>
      </c>
    </row>
    <row r="14" spans="1:1024" x14ac:dyDescent="0.25">
      <c r="A14" s="69" t="str">
        <f t="shared" si="0"/>
        <v/>
      </c>
      <c r="B14" s="69" t="str">
        <f t="shared" si="1"/>
        <v/>
      </c>
      <c r="C14" s="63" t="str">
        <f>Teilnehmer!B14</f>
        <v>Gysin Ruedi</v>
      </c>
      <c r="E14" s="40"/>
      <c r="F14" s="40"/>
      <c r="G14" s="41"/>
      <c r="H14" s="40"/>
      <c r="I14" s="40"/>
      <c r="J14" s="40"/>
      <c r="K14" s="40"/>
      <c r="L14" s="72">
        <f t="shared" si="2"/>
        <v>0</v>
      </c>
      <c r="M14" s="73">
        <f>IF(AND(A14&lt;&gt;"",L14&gt;0),VLOOKUP(P14,Bewertung!A$3:B$50,2,FALSE()),0)</f>
        <v>0</v>
      </c>
      <c r="N14" s="74">
        <f>IF(AND(L13-L14&gt;0,L14-L15,I14&lt;&gt;""),Bewertung!C55+M14,M14)</f>
        <v>0</v>
      </c>
      <c r="O14" s="40"/>
      <c r="P14" s="75" t="str">
        <f t="shared" ca="1" si="6"/>
        <v/>
      </c>
      <c r="Q14" s="76"/>
      <c r="R14" s="76"/>
      <c r="S14" s="77">
        <f t="shared" si="3"/>
        <v>0</v>
      </c>
      <c r="T14" s="78">
        <f t="shared" si="4"/>
        <v>0</v>
      </c>
      <c r="U14" s="79" t="str">
        <f t="shared" si="5"/>
        <v/>
      </c>
    </row>
    <row r="15" spans="1:1024" x14ac:dyDescent="0.25">
      <c r="A15" s="69" t="str">
        <f t="shared" si="0"/>
        <v/>
      </c>
      <c r="B15" s="69" t="str">
        <f t="shared" si="1"/>
        <v/>
      </c>
      <c r="C15" s="63" t="str">
        <f>Teilnehmer!B15</f>
        <v>Hirlinger Andreas</v>
      </c>
      <c r="E15" s="40"/>
      <c r="F15" s="40"/>
      <c r="G15" s="41"/>
      <c r="H15" s="40"/>
      <c r="I15" s="40"/>
      <c r="J15" s="40"/>
      <c r="K15" s="40"/>
      <c r="L15" s="72">
        <f t="shared" si="2"/>
        <v>0</v>
      </c>
      <c r="M15" s="73">
        <f>IF(AND(A15&lt;&gt;"",L15&gt;0),VLOOKUP(P15,Bewertung!A$3:B$50,2,FALSE()),0)</f>
        <v>0</v>
      </c>
      <c r="N15" s="74">
        <f>IF(AND(L14-L15&gt;0,L15-L16,I15&lt;&gt;""),Bewertung!C56+M15,M15)</f>
        <v>0</v>
      </c>
      <c r="O15" s="40"/>
      <c r="P15" s="75" t="str">
        <f t="shared" ca="1" si="6"/>
        <v/>
      </c>
      <c r="Q15" s="76"/>
      <c r="R15" s="76"/>
      <c r="S15" s="77">
        <f t="shared" si="3"/>
        <v>0</v>
      </c>
      <c r="T15" s="78">
        <f t="shared" si="4"/>
        <v>0</v>
      </c>
      <c r="U15" s="79" t="str">
        <f t="shared" si="5"/>
        <v/>
      </c>
    </row>
    <row r="16" spans="1:1024" x14ac:dyDescent="0.25">
      <c r="A16" s="69" t="str">
        <f t="shared" si="0"/>
        <v/>
      </c>
      <c r="B16" s="69" t="str">
        <f t="shared" si="1"/>
        <v/>
      </c>
      <c r="C16" s="63" t="str">
        <f>Teilnehmer!B16</f>
        <v>Hürlimann Armin</v>
      </c>
      <c r="D16" s="70"/>
      <c r="E16" s="40"/>
      <c r="F16" s="40"/>
      <c r="G16" s="41"/>
      <c r="H16" s="40"/>
      <c r="I16" s="40"/>
      <c r="J16" s="40"/>
      <c r="K16" s="80"/>
      <c r="L16" s="72">
        <f t="shared" si="2"/>
        <v>0</v>
      </c>
      <c r="M16" s="73">
        <f>IF(AND(A16&lt;&gt;"",L16&gt;0),VLOOKUP(P16,Bewertung!A$3:B$50,2,FALSE()),0)</f>
        <v>0</v>
      </c>
      <c r="N16" s="74">
        <f>IF(AND(L15-L16&gt;0,L16-L17,I16&lt;&gt;""),Bewertung!C57+M16,M16)</f>
        <v>0</v>
      </c>
      <c r="O16" s="40"/>
      <c r="P16" s="75" t="str">
        <f t="shared" ca="1" si="6"/>
        <v/>
      </c>
      <c r="Q16" s="76"/>
      <c r="R16" s="76"/>
      <c r="S16" s="77">
        <f t="shared" si="3"/>
        <v>0</v>
      </c>
      <c r="T16" s="78">
        <f t="shared" si="4"/>
        <v>0</v>
      </c>
      <c r="U16" s="79" t="str">
        <f t="shared" si="5"/>
        <v/>
      </c>
    </row>
    <row r="17" spans="1:21" x14ac:dyDescent="0.25">
      <c r="A17" s="69" t="str">
        <f t="shared" si="0"/>
        <v/>
      </c>
      <c r="B17" s="69" t="str">
        <f t="shared" si="1"/>
        <v/>
      </c>
      <c r="C17" s="63" t="str">
        <f>Teilnehmer!B17</f>
        <v>Hürlimann Roland</v>
      </c>
      <c r="D17" s="70"/>
      <c r="E17" s="40"/>
      <c r="F17" s="40"/>
      <c r="G17" s="41"/>
      <c r="H17" s="40"/>
      <c r="I17" s="40"/>
      <c r="J17" s="40"/>
      <c r="K17" s="40"/>
      <c r="L17" s="72">
        <f t="shared" si="2"/>
        <v>0</v>
      </c>
      <c r="M17" s="73">
        <f>IF(AND(A17&lt;&gt;"",L17&gt;0),VLOOKUP(P17,Bewertung!A$3:B$50,2,FALSE()),0)</f>
        <v>0</v>
      </c>
      <c r="N17" s="74">
        <f>IF(AND(L16-L17&gt;0,L17-L18,I17&lt;&gt;""),Bewertung!C58+M17,M17)</f>
        <v>0</v>
      </c>
      <c r="O17" s="40"/>
      <c r="P17" s="75" t="str">
        <f t="shared" ca="1" si="6"/>
        <v/>
      </c>
      <c r="Q17" s="76"/>
      <c r="R17" s="76"/>
      <c r="S17" s="77">
        <f t="shared" si="3"/>
        <v>0</v>
      </c>
      <c r="T17" s="78">
        <f t="shared" si="4"/>
        <v>0</v>
      </c>
      <c r="U17" s="79" t="str">
        <f t="shared" si="5"/>
        <v/>
      </c>
    </row>
    <row r="18" spans="1:21" x14ac:dyDescent="0.25">
      <c r="A18" s="69" t="str">
        <f t="shared" si="0"/>
        <v/>
      </c>
      <c r="B18" s="69" t="str">
        <f t="shared" si="1"/>
        <v/>
      </c>
      <c r="C18" s="63" t="str">
        <f>Teilnehmer!B18</f>
        <v>Isler Urs</v>
      </c>
      <c r="D18" s="70"/>
      <c r="E18" s="40"/>
      <c r="F18" s="40"/>
      <c r="G18" s="41"/>
      <c r="H18" s="40"/>
      <c r="I18" s="40"/>
      <c r="J18" s="40"/>
      <c r="K18" s="40"/>
      <c r="L18" s="72">
        <f t="shared" si="2"/>
        <v>0</v>
      </c>
      <c r="M18" s="73">
        <f>IF(AND(A18&lt;&gt;"",L18&gt;0),VLOOKUP(P18,Bewertung!A$3:B$50,2,FALSE()),0)</f>
        <v>0</v>
      </c>
      <c r="N18" s="74">
        <f>IF(AND(L17-L18&gt;0,L18-L19,I18&lt;&gt;""),Bewertung!C59+M18,M18)</f>
        <v>0</v>
      </c>
      <c r="O18" s="40"/>
      <c r="P18" s="75" t="str">
        <f t="shared" ca="1" si="6"/>
        <v/>
      </c>
      <c r="Q18" s="76"/>
      <c r="R18" s="76"/>
      <c r="S18" s="77">
        <f t="shared" si="3"/>
        <v>0</v>
      </c>
      <c r="T18" s="78">
        <f t="shared" si="4"/>
        <v>0</v>
      </c>
      <c r="U18" s="79" t="str">
        <f t="shared" si="5"/>
        <v/>
      </c>
    </row>
    <row r="19" spans="1:21" x14ac:dyDescent="0.25">
      <c r="A19" s="69" t="str">
        <f t="shared" si="0"/>
        <v/>
      </c>
      <c r="B19" s="69" t="str">
        <f t="shared" si="1"/>
        <v/>
      </c>
      <c r="C19" s="63" t="str">
        <f>Teilnehmer!B19</f>
        <v>Jägli Nico</v>
      </c>
      <c r="D19" s="70"/>
      <c r="E19" s="40"/>
      <c r="F19" s="40"/>
      <c r="G19" s="41"/>
      <c r="H19" s="40"/>
      <c r="I19" s="40"/>
      <c r="J19" s="40"/>
      <c r="K19" s="40"/>
      <c r="L19" s="72">
        <f t="shared" si="2"/>
        <v>0</v>
      </c>
      <c r="M19" s="73">
        <f>IF(AND(A19&lt;&gt;"",L19&gt;0),VLOOKUP(P19,Bewertung!A$3:B$50,2,FALSE()),0)</f>
        <v>0</v>
      </c>
      <c r="N19" s="74">
        <f>IF(AND(L18-L19&gt;0,L19-L20,I19&lt;&gt;""),Bewertung!C60+M19,M19)</f>
        <v>0</v>
      </c>
      <c r="O19" s="40"/>
      <c r="P19" s="75" t="str">
        <f t="shared" ca="1" si="6"/>
        <v/>
      </c>
      <c r="Q19" s="76"/>
      <c r="R19" s="76"/>
      <c r="S19" s="77">
        <f t="shared" si="3"/>
        <v>0</v>
      </c>
      <c r="T19" s="78">
        <f t="shared" si="4"/>
        <v>0</v>
      </c>
      <c r="U19" s="79" t="str">
        <f t="shared" si="5"/>
        <v/>
      </c>
    </row>
    <row r="20" spans="1:21" x14ac:dyDescent="0.25">
      <c r="A20" s="69" t="str">
        <f t="shared" si="0"/>
        <v/>
      </c>
      <c r="B20" s="69" t="str">
        <f t="shared" si="1"/>
        <v/>
      </c>
      <c r="C20" s="63" t="str">
        <f>Teilnehmer!B20</f>
        <v>Jud Martin</v>
      </c>
      <c r="D20" s="70"/>
      <c r="E20" s="40"/>
      <c r="F20" s="40"/>
      <c r="G20" s="41"/>
      <c r="H20" s="40"/>
      <c r="I20" s="40"/>
      <c r="J20" s="40"/>
      <c r="K20" s="80"/>
      <c r="L20" s="72">
        <f t="shared" si="2"/>
        <v>0</v>
      </c>
      <c r="M20" s="73">
        <f>IF(AND(A20&lt;&gt;"",L20&gt;0),VLOOKUP(P20,Bewertung!A$3:B$50,2,FALSE()),0)</f>
        <v>0</v>
      </c>
      <c r="N20" s="74">
        <f>IF(AND(L19-L20&gt;0,L20-L21,I20&lt;&gt;""),Bewertung!C61+M20,M20)</f>
        <v>0</v>
      </c>
      <c r="O20" s="40"/>
      <c r="P20" s="75" t="str">
        <f t="shared" ca="1" si="6"/>
        <v/>
      </c>
      <c r="Q20" s="76"/>
      <c r="R20" s="76"/>
      <c r="S20" s="77">
        <f t="shared" si="3"/>
        <v>0</v>
      </c>
      <c r="T20" s="78">
        <f t="shared" si="4"/>
        <v>0</v>
      </c>
      <c r="U20" s="79" t="str">
        <f t="shared" si="5"/>
        <v/>
      </c>
    </row>
    <row r="21" spans="1:21" x14ac:dyDescent="0.25">
      <c r="A21" s="69" t="str">
        <f t="shared" si="0"/>
        <v/>
      </c>
      <c r="B21" s="69" t="str">
        <f t="shared" si="1"/>
        <v/>
      </c>
      <c r="C21" s="63" t="str">
        <f>Teilnehmer!B21</f>
        <v>Koachurovski Volodymyr</v>
      </c>
      <c r="E21" s="40"/>
      <c r="F21" s="40"/>
      <c r="G21" s="41"/>
      <c r="H21" s="40"/>
      <c r="I21" s="40"/>
      <c r="J21" s="40"/>
      <c r="K21" s="40"/>
      <c r="L21" s="72">
        <f t="shared" si="2"/>
        <v>0</v>
      </c>
      <c r="M21" s="73">
        <f>IF(AND(A21&lt;&gt;"",L21&gt;0),VLOOKUP(P21,Bewertung!A$3:B$50,2,FALSE()),0)</f>
        <v>0</v>
      </c>
      <c r="N21" s="74">
        <f>IF(AND(L20-L21&gt;0,L21-L22,I21&lt;&gt;""),Bewertung!C62+M21,M21)</f>
        <v>0</v>
      </c>
      <c r="O21" s="40"/>
      <c r="P21" s="75" t="str">
        <f t="shared" ca="1" si="6"/>
        <v/>
      </c>
      <c r="Q21" s="76"/>
      <c r="R21" s="76"/>
      <c r="S21" s="77">
        <f t="shared" si="3"/>
        <v>0</v>
      </c>
      <c r="T21" s="78">
        <f t="shared" si="4"/>
        <v>0</v>
      </c>
      <c r="U21" s="79" t="str">
        <f t="shared" si="5"/>
        <v/>
      </c>
    </row>
    <row r="22" spans="1:21" x14ac:dyDescent="0.25">
      <c r="A22" s="69" t="str">
        <f t="shared" si="0"/>
        <v/>
      </c>
      <c r="B22" s="69" t="str">
        <f t="shared" si="1"/>
        <v/>
      </c>
      <c r="C22" s="63" t="str">
        <f>Teilnehmer!B22</f>
        <v>Landert Beat</v>
      </c>
      <c r="D22" s="70"/>
      <c r="E22" s="40"/>
      <c r="F22" s="40"/>
      <c r="G22" s="41"/>
      <c r="H22" s="40"/>
      <c r="I22" s="40"/>
      <c r="J22" s="40"/>
      <c r="K22" s="40"/>
      <c r="L22" s="72">
        <f t="shared" si="2"/>
        <v>0</v>
      </c>
      <c r="M22" s="73">
        <f>IF(AND(A22&lt;&gt;"",L22&gt;0),VLOOKUP(P22,Bewertung!A$3:B$50,2,FALSE()),0)</f>
        <v>0</v>
      </c>
      <c r="N22" s="74">
        <f>IF(AND(L21-L22&gt;0,L22-L23,I22&lt;&gt;""),Bewertung!C63+M22,M22)</f>
        <v>0</v>
      </c>
      <c r="O22" s="40"/>
      <c r="P22" s="75" t="str">
        <f t="shared" ca="1" si="6"/>
        <v/>
      </c>
      <c r="Q22" s="76"/>
      <c r="R22" s="76"/>
      <c r="S22" s="77">
        <f t="shared" si="3"/>
        <v>0</v>
      </c>
      <c r="T22" s="78">
        <f t="shared" si="4"/>
        <v>0</v>
      </c>
      <c r="U22" s="79" t="str">
        <f t="shared" si="5"/>
        <v/>
      </c>
    </row>
    <row r="23" spans="1:21" x14ac:dyDescent="0.25">
      <c r="A23" s="69" t="str">
        <f t="shared" si="0"/>
        <v/>
      </c>
      <c r="B23" s="69" t="str">
        <f t="shared" si="1"/>
        <v/>
      </c>
      <c r="C23" s="63" t="str">
        <f>Teilnehmer!B23</f>
        <v>Müller Armin</v>
      </c>
      <c r="D23" s="70"/>
      <c r="E23" s="40"/>
      <c r="F23" s="40"/>
      <c r="G23" s="41"/>
      <c r="H23" s="40"/>
      <c r="I23" s="40"/>
      <c r="J23" s="40"/>
      <c r="K23" s="40"/>
      <c r="L23" s="72">
        <f t="shared" si="2"/>
        <v>0</v>
      </c>
      <c r="M23" s="73">
        <f>IF(AND(A23&lt;&gt;"",L23&gt;0),VLOOKUP(P23,Bewertung!A$3:B$50,2,FALSE()),0)</f>
        <v>0</v>
      </c>
      <c r="N23" s="74">
        <f>IF(AND(L22-L23&gt;0,L23-L24,I23&lt;&gt;""),Bewertung!C64+M23,M23)</f>
        <v>0</v>
      </c>
      <c r="O23" s="40"/>
      <c r="P23" s="75" t="str">
        <f t="shared" ca="1" si="6"/>
        <v/>
      </c>
      <c r="Q23" s="76"/>
      <c r="R23" s="76"/>
      <c r="S23" s="77">
        <f t="shared" si="3"/>
        <v>0</v>
      </c>
      <c r="T23" s="78">
        <f t="shared" si="4"/>
        <v>0</v>
      </c>
      <c r="U23" s="79" t="str">
        <f t="shared" si="5"/>
        <v/>
      </c>
    </row>
    <row r="24" spans="1:21" x14ac:dyDescent="0.25">
      <c r="A24" s="69" t="str">
        <f t="shared" si="0"/>
        <v/>
      </c>
      <c r="B24" s="69" t="str">
        <f t="shared" si="1"/>
        <v/>
      </c>
      <c r="C24" s="63" t="str">
        <f>Teilnehmer!B24</f>
        <v>Rothenbühler Andreas</v>
      </c>
      <c r="D24" s="70"/>
      <c r="E24" s="40"/>
      <c r="F24" s="40"/>
      <c r="G24" s="41"/>
      <c r="H24" s="40"/>
      <c r="I24" s="40"/>
      <c r="J24" s="40"/>
      <c r="K24" s="40"/>
      <c r="L24" s="72">
        <f t="shared" si="2"/>
        <v>0</v>
      </c>
      <c r="M24" s="73">
        <f>IF(AND(A24&lt;&gt;"",L24&gt;0),VLOOKUP(P24,Bewertung!A$3:B$50,2,FALSE()),0)</f>
        <v>0</v>
      </c>
      <c r="N24" s="74">
        <f>IF(AND(L23-L24&gt;0,L24-L25,I24&lt;&gt;""),Bewertung!C65+M24,M24)</f>
        <v>0</v>
      </c>
      <c r="O24" s="40"/>
      <c r="P24" s="75" t="str">
        <f t="shared" ca="1" si="6"/>
        <v/>
      </c>
      <c r="Q24" s="76"/>
      <c r="R24" s="76"/>
      <c r="S24" s="77">
        <f t="shared" si="3"/>
        <v>0</v>
      </c>
      <c r="T24" s="78">
        <f t="shared" si="4"/>
        <v>0</v>
      </c>
      <c r="U24" s="79" t="str">
        <f t="shared" si="5"/>
        <v/>
      </c>
    </row>
    <row r="25" spans="1:21" x14ac:dyDescent="0.25">
      <c r="A25" s="69" t="str">
        <f t="shared" si="0"/>
        <v/>
      </c>
      <c r="B25" s="69" t="str">
        <f t="shared" si="1"/>
        <v/>
      </c>
      <c r="C25" s="63" t="str">
        <f>Teilnehmer!B25</f>
        <v>Schenker Ronald</v>
      </c>
      <c r="D25" s="70"/>
      <c r="E25" s="40"/>
      <c r="F25" s="40"/>
      <c r="G25" s="41"/>
      <c r="H25" s="40"/>
      <c r="I25" s="40"/>
      <c r="J25" s="40"/>
      <c r="K25" s="40"/>
      <c r="L25" s="72">
        <f t="shared" si="2"/>
        <v>0</v>
      </c>
      <c r="M25" s="73">
        <f>IF(AND(A25&lt;&gt;"",L25&gt;0),VLOOKUP(P25,Bewertung!A$3:B$50,2,FALSE()),0)</f>
        <v>0</v>
      </c>
      <c r="N25" s="74">
        <f>IF(AND(L24-L25&gt;0,L25-L26,I25&lt;&gt;""),Bewertung!C66+M25,M25)</f>
        <v>0</v>
      </c>
      <c r="O25" s="40"/>
      <c r="P25" s="75" t="str">
        <f t="shared" ca="1" si="6"/>
        <v/>
      </c>
      <c r="Q25" s="76"/>
      <c r="R25" s="76"/>
      <c r="S25" s="77">
        <f t="shared" si="3"/>
        <v>0</v>
      </c>
      <c r="T25" s="78">
        <f t="shared" si="4"/>
        <v>0</v>
      </c>
      <c r="U25" s="79" t="str">
        <f t="shared" si="5"/>
        <v/>
      </c>
    </row>
    <row r="26" spans="1:21" x14ac:dyDescent="0.25">
      <c r="A26" s="69" t="str">
        <f t="shared" si="0"/>
        <v/>
      </c>
      <c r="B26" s="69" t="str">
        <f t="shared" si="1"/>
        <v/>
      </c>
      <c r="C26" s="63" t="str">
        <f>Teilnehmer!B26</f>
        <v>Schmid Bruno</v>
      </c>
      <c r="D26" s="70"/>
      <c r="E26" s="40"/>
      <c r="F26" s="40"/>
      <c r="G26" s="41"/>
      <c r="H26" s="40"/>
      <c r="I26" s="40"/>
      <c r="J26" s="40"/>
      <c r="K26" s="40"/>
      <c r="L26" s="72">
        <f t="shared" si="2"/>
        <v>0</v>
      </c>
      <c r="M26" s="73">
        <f>IF(AND(A26&lt;&gt;"",L26&gt;0),VLOOKUP(P26,Bewertung!A$3:B$50,2,FALSE()),0)</f>
        <v>0</v>
      </c>
      <c r="N26" s="74">
        <f>IF(AND(L25-L26&gt;0,L26-L27,I26&lt;&gt;""),Bewertung!C67+M26,M26)</f>
        <v>0</v>
      </c>
      <c r="O26" s="40"/>
      <c r="P26" s="75" t="str">
        <f t="shared" ca="1" si="6"/>
        <v/>
      </c>
      <c r="Q26" s="76"/>
      <c r="R26" s="76"/>
      <c r="S26" s="77">
        <f t="shared" si="3"/>
        <v>0</v>
      </c>
      <c r="T26" s="78">
        <f t="shared" si="4"/>
        <v>0</v>
      </c>
      <c r="U26" s="79" t="str">
        <f t="shared" si="5"/>
        <v/>
      </c>
    </row>
    <row r="27" spans="1:21" x14ac:dyDescent="0.25">
      <c r="A27" s="69" t="str">
        <f t="shared" si="0"/>
        <v/>
      </c>
      <c r="B27" s="69" t="str">
        <f t="shared" si="1"/>
        <v/>
      </c>
      <c r="C27" s="63" t="str">
        <f>Teilnehmer!B27</f>
        <v>Schmid Peter</v>
      </c>
      <c r="E27" s="40"/>
      <c r="F27" s="40"/>
      <c r="G27" s="41"/>
      <c r="H27" s="40"/>
      <c r="I27" s="40"/>
      <c r="J27" s="40"/>
      <c r="K27" s="40"/>
      <c r="L27" s="72">
        <f t="shared" si="2"/>
        <v>0</v>
      </c>
      <c r="M27" s="73">
        <f>IF(AND(A27&lt;&gt;"",L27&gt;0),VLOOKUP(P27,Bewertung!A$3:B$50,2,FALSE()),0)</f>
        <v>0</v>
      </c>
      <c r="N27" s="74">
        <f>IF(AND(L26-L27&gt;0,L27-L28,I27&lt;&gt;""),Bewertung!C68+M27,M27)</f>
        <v>0</v>
      </c>
      <c r="O27" s="40"/>
      <c r="P27" s="75" t="str">
        <f t="shared" ca="1" si="6"/>
        <v/>
      </c>
      <c r="Q27" s="76"/>
      <c r="R27" s="76"/>
      <c r="S27" s="77">
        <f t="shared" si="3"/>
        <v>0</v>
      </c>
      <c r="T27" s="78">
        <f t="shared" si="4"/>
        <v>0</v>
      </c>
      <c r="U27" s="79" t="str">
        <f t="shared" si="5"/>
        <v/>
      </c>
    </row>
    <row r="28" spans="1:21" x14ac:dyDescent="0.25">
      <c r="A28" s="69" t="str">
        <f t="shared" si="0"/>
        <v/>
      </c>
      <c r="B28" s="69" t="str">
        <f t="shared" si="1"/>
        <v/>
      </c>
      <c r="C28" s="63" t="str">
        <f>Teilnehmer!B28</f>
        <v>Segreff Marco</v>
      </c>
      <c r="D28" s="70"/>
      <c r="E28" s="40"/>
      <c r="F28" s="40"/>
      <c r="G28" s="41"/>
      <c r="H28" s="40"/>
      <c r="I28" s="40"/>
      <c r="J28" s="40"/>
      <c r="K28" s="40"/>
      <c r="L28" s="72">
        <f t="shared" si="2"/>
        <v>0</v>
      </c>
      <c r="M28" s="73">
        <f>IF(AND(A28&lt;&gt;"",L28&gt;0),VLOOKUP(P28,Bewertung!A$3:B$50,2,FALSE()),0)</f>
        <v>0</v>
      </c>
      <c r="N28" s="74">
        <f>IF(AND(L27-L28&gt;0,L28-L29,I28&lt;&gt;""),Bewertung!C69+M28,M28)</f>
        <v>0</v>
      </c>
      <c r="O28" s="40"/>
      <c r="P28" s="75" t="str">
        <f t="shared" ca="1" si="6"/>
        <v/>
      </c>
      <c r="Q28" s="76"/>
      <c r="R28" s="76"/>
      <c r="S28" s="77">
        <f t="shared" si="3"/>
        <v>0</v>
      </c>
      <c r="T28" s="78">
        <f t="shared" si="4"/>
        <v>0</v>
      </c>
      <c r="U28" s="79" t="str">
        <f t="shared" si="5"/>
        <v/>
      </c>
    </row>
    <row r="29" spans="1:21" x14ac:dyDescent="0.25">
      <c r="A29" s="69" t="str">
        <f t="shared" si="0"/>
        <v/>
      </c>
      <c r="B29" s="69" t="str">
        <f t="shared" si="1"/>
        <v/>
      </c>
      <c r="C29" s="63" t="str">
        <f>Teilnehmer!B29</f>
        <v>Spielmann Andreas</v>
      </c>
      <c r="D29" s="70"/>
      <c r="E29" s="40"/>
      <c r="F29" s="40"/>
      <c r="G29" s="41"/>
      <c r="H29" s="40"/>
      <c r="I29" s="40"/>
      <c r="J29" s="40"/>
      <c r="K29" s="40"/>
      <c r="L29" s="72">
        <f t="shared" si="2"/>
        <v>0</v>
      </c>
      <c r="M29" s="73">
        <f>IF(AND(A29&lt;&gt;"",L29&gt;0),VLOOKUP(P29,Bewertung!A$3:B$50,2,FALSE()),0)</f>
        <v>0</v>
      </c>
      <c r="N29" s="74">
        <f>IF(AND(L28-L29&gt;0,L29-L30,I29&lt;&gt;""),Bewertung!C70+M29,M29)</f>
        <v>0</v>
      </c>
      <c r="O29" s="40"/>
      <c r="P29" s="75" t="str">
        <f t="shared" ca="1" si="6"/>
        <v/>
      </c>
      <c r="Q29" s="76"/>
      <c r="R29" s="76"/>
      <c r="S29" s="77">
        <f t="shared" si="3"/>
        <v>0</v>
      </c>
      <c r="T29" s="78">
        <f t="shared" si="4"/>
        <v>0</v>
      </c>
      <c r="U29" s="79" t="str">
        <f t="shared" si="5"/>
        <v/>
      </c>
    </row>
    <row r="30" spans="1:21" x14ac:dyDescent="0.25">
      <c r="A30" s="69" t="str">
        <f t="shared" si="0"/>
        <v/>
      </c>
      <c r="B30" s="69" t="str">
        <f t="shared" si="1"/>
        <v/>
      </c>
      <c r="C30" s="63" t="str">
        <f>Teilnehmer!B30</f>
        <v>Sprich Adrian</v>
      </c>
      <c r="D30" s="70"/>
      <c r="E30" s="40"/>
      <c r="F30" s="40"/>
      <c r="G30" s="41"/>
      <c r="H30" s="40"/>
      <c r="I30" s="40"/>
      <c r="J30" s="40"/>
      <c r="K30" s="40"/>
      <c r="L30" s="72">
        <f t="shared" si="2"/>
        <v>0</v>
      </c>
      <c r="M30" s="73">
        <f>IF(AND(A30&lt;&gt;"",L30&gt;0),VLOOKUP(P30,Bewertung!A$3:B$50,2,FALSE()),0)</f>
        <v>0</v>
      </c>
      <c r="N30" s="74">
        <f>IF(AND(L29-L30&gt;0,L30-L31,I30&lt;&gt;""),Bewertung!C71+M30,M30)</f>
        <v>0</v>
      </c>
      <c r="O30" s="40"/>
      <c r="P30" s="75" t="str">
        <f t="shared" ca="1" si="6"/>
        <v/>
      </c>
      <c r="Q30" s="76"/>
      <c r="R30" s="76"/>
      <c r="S30" s="77">
        <f t="shared" si="3"/>
        <v>0</v>
      </c>
      <c r="T30" s="78">
        <f t="shared" si="4"/>
        <v>0</v>
      </c>
      <c r="U30" s="79" t="str">
        <f t="shared" si="5"/>
        <v/>
      </c>
    </row>
    <row r="31" spans="1:21" x14ac:dyDescent="0.25">
      <c r="A31" s="69" t="str">
        <f t="shared" si="0"/>
        <v/>
      </c>
      <c r="B31" s="69" t="str">
        <f t="shared" si="1"/>
        <v/>
      </c>
      <c r="C31" s="63" t="str">
        <f>Teilnehmer!B31</f>
        <v>Stauber Simon</v>
      </c>
      <c r="D31" s="70"/>
      <c r="E31" s="40"/>
      <c r="F31" s="40"/>
      <c r="G31" s="41"/>
      <c r="H31" s="40"/>
      <c r="I31" s="40"/>
      <c r="J31" s="40"/>
      <c r="K31" s="40"/>
      <c r="L31" s="72">
        <f t="shared" si="2"/>
        <v>0</v>
      </c>
      <c r="M31" s="73">
        <f>IF(AND(A31&lt;&gt;"",L31&gt;0),VLOOKUP(P31,Bewertung!A$3:B$50,2,FALSE()),0)</f>
        <v>0</v>
      </c>
      <c r="N31" s="74">
        <f>IF(AND(L30-L31&gt;0,L31-L32,I31&lt;&gt;""),Bewertung!C72+M31,M31)</f>
        <v>0</v>
      </c>
      <c r="O31" s="40"/>
      <c r="P31" s="75" t="str">
        <f t="shared" ca="1" si="6"/>
        <v/>
      </c>
      <c r="Q31" s="76"/>
      <c r="R31" s="76"/>
      <c r="S31" s="77">
        <f t="shared" si="3"/>
        <v>0</v>
      </c>
      <c r="T31" s="78">
        <f t="shared" si="4"/>
        <v>0</v>
      </c>
      <c r="U31" s="79" t="str">
        <f t="shared" si="5"/>
        <v/>
      </c>
    </row>
    <row r="32" spans="1:21" x14ac:dyDescent="0.25">
      <c r="A32" s="69" t="str">
        <f t="shared" si="0"/>
        <v/>
      </c>
      <c r="B32" s="69" t="str">
        <f t="shared" si="1"/>
        <v/>
      </c>
      <c r="C32" s="63" t="str">
        <f>Teilnehmer!B32</f>
        <v>Stemmler Miriam</v>
      </c>
      <c r="E32" s="40"/>
      <c r="F32" s="40"/>
      <c r="G32" s="41"/>
      <c r="H32" s="40"/>
      <c r="I32" s="40"/>
      <c r="J32" s="40"/>
      <c r="K32" s="40"/>
      <c r="L32" s="72">
        <f t="shared" si="2"/>
        <v>0</v>
      </c>
      <c r="M32" s="73">
        <f>IF(AND(A32&lt;&gt;"",L32&gt;0),VLOOKUP(P32,Bewertung!A$3:B$50,2,FALSE()),0)</f>
        <v>0</v>
      </c>
      <c r="N32" s="74">
        <f>IF(AND(L31-L32&gt;0,L32-L33,I32&lt;&gt;""),Bewertung!C73+M32,M32)</f>
        <v>0</v>
      </c>
      <c r="O32" s="40"/>
      <c r="P32" s="75" t="str">
        <f t="shared" ca="1" si="6"/>
        <v/>
      </c>
      <c r="Q32" s="76"/>
      <c r="R32" s="76"/>
      <c r="S32" s="77">
        <f t="shared" si="3"/>
        <v>0</v>
      </c>
      <c r="T32" s="78">
        <f t="shared" si="4"/>
        <v>0</v>
      </c>
      <c r="U32" s="79" t="str">
        <f t="shared" si="5"/>
        <v/>
      </c>
    </row>
    <row r="33" spans="1:21" x14ac:dyDescent="0.25">
      <c r="A33" s="69" t="str">
        <f t="shared" si="0"/>
        <v/>
      </c>
      <c r="B33" s="69" t="str">
        <f t="shared" si="1"/>
        <v/>
      </c>
      <c r="C33" s="63" t="str">
        <f>Teilnehmer!B33</f>
        <v>Stemmler Thomas</v>
      </c>
      <c r="E33" s="40"/>
      <c r="F33" s="40"/>
      <c r="G33" s="41"/>
      <c r="H33" s="40"/>
      <c r="I33" s="40"/>
      <c r="J33" s="40"/>
      <c r="K33" s="40"/>
      <c r="L33" s="72">
        <f t="shared" si="2"/>
        <v>0</v>
      </c>
      <c r="M33" s="73">
        <f>IF(AND(A33&lt;&gt;"",L33&gt;0),VLOOKUP(P33,Bewertung!A$3:B$50,2,FALSE()),0)</f>
        <v>0</v>
      </c>
      <c r="N33" s="74">
        <f>IF(AND(L32-L33&gt;0,L33-L34,I33&lt;&gt;""),Bewertung!C74+M33,M33)</f>
        <v>0</v>
      </c>
      <c r="O33" s="40"/>
      <c r="P33" s="75" t="str">
        <f t="shared" ca="1" si="6"/>
        <v/>
      </c>
      <c r="Q33" s="76"/>
      <c r="R33" s="76"/>
      <c r="S33" s="77">
        <f t="shared" si="3"/>
        <v>0</v>
      </c>
      <c r="T33" s="78">
        <f t="shared" si="4"/>
        <v>0</v>
      </c>
      <c r="U33" s="79" t="str">
        <f t="shared" si="5"/>
        <v/>
      </c>
    </row>
    <row r="34" spans="1:21" x14ac:dyDescent="0.25">
      <c r="A34" s="69" t="str">
        <f t="shared" si="0"/>
        <v/>
      </c>
      <c r="B34" s="69" t="str">
        <f t="shared" si="1"/>
        <v/>
      </c>
      <c r="C34" s="63" t="str">
        <f>Teilnehmer!B34</f>
        <v>Straub Beat</v>
      </c>
      <c r="E34" s="40"/>
      <c r="F34" s="40"/>
      <c r="G34" s="41"/>
      <c r="H34" s="40"/>
      <c r="I34" s="40"/>
      <c r="J34" s="40"/>
      <c r="K34" s="81"/>
      <c r="L34" s="72">
        <f t="shared" si="2"/>
        <v>0</v>
      </c>
      <c r="M34" s="73">
        <f>IF(AND(A34&lt;&gt;"",L34&gt;0),VLOOKUP(P34,Bewertung!A$3:B$50,2,FALSE()),0)</f>
        <v>0</v>
      </c>
      <c r="N34" s="74">
        <f>IF(AND(L33-L34&gt;0,L34-L35,I34&lt;&gt;""),Bewertung!C77+M34,M34)</f>
        <v>0</v>
      </c>
      <c r="O34" s="40"/>
      <c r="P34" s="75" t="str">
        <f t="shared" ca="1" si="6"/>
        <v/>
      </c>
      <c r="Q34" s="76"/>
      <c r="R34" s="76"/>
      <c r="S34" s="77">
        <f t="shared" si="3"/>
        <v>0</v>
      </c>
      <c r="T34" s="78">
        <f t="shared" si="4"/>
        <v>0</v>
      </c>
      <c r="U34" s="79" t="str">
        <f t="shared" si="5"/>
        <v/>
      </c>
    </row>
    <row r="35" spans="1:21" x14ac:dyDescent="0.25">
      <c r="A35" s="69" t="str">
        <f t="shared" si="0"/>
        <v/>
      </c>
      <c r="B35" s="69" t="str">
        <f t="shared" si="1"/>
        <v/>
      </c>
      <c r="C35" s="63" t="str">
        <f>Teilnehmer!B35</f>
        <v>von der Crone Markus</v>
      </c>
      <c r="E35" s="40"/>
      <c r="F35" s="40"/>
      <c r="G35" s="41"/>
      <c r="H35" s="40"/>
      <c r="I35" s="40"/>
      <c r="J35" s="40"/>
      <c r="K35" s="40"/>
      <c r="L35" s="72">
        <f t="shared" si="2"/>
        <v>0</v>
      </c>
      <c r="M35" s="73">
        <f>IF(AND(A35&lt;&gt;"",L35&gt;0),VLOOKUP(P35,Bewertung!A$3:B$50,2,FALSE()),0)</f>
        <v>0</v>
      </c>
      <c r="N35" s="74">
        <f>IF(AND(L34-L35&gt;0,L35-L36,I35&lt;&gt;""),Bewertung!C81+M35,M35)</f>
        <v>0</v>
      </c>
      <c r="O35" s="40"/>
      <c r="P35" s="75" t="str">
        <f t="shared" ca="1" si="6"/>
        <v/>
      </c>
      <c r="Q35" s="76"/>
      <c r="R35" s="76"/>
      <c r="S35" s="77">
        <f t="shared" si="3"/>
        <v>0</v>
      </c>
      <c r="T35" s="78">
        <f t="shared" si="4"/>
        <v>0</v>
      </c>
      <c r="U35" s="79" t="str">
        <f t="shared" si="5"/>
        <v/>
      </c>
    </row>
    <row r="36" spans="1:21" x14ac:dyDescent="0.25">
      <c r="A36" s="69" t="str">
        <f t="shared" si="0"/>
        <v/>
      </c>
      <c r="B36" s="69" t="str">
        <f t="shared" si="1"/>
        <v/>
      </c>
      <c r="C36" s="63" t="str">
        <f>Teilnehmer!B36</f>
        <v>Wegmann Adrian</v>
      </c>
      <c r="E36" s="40"/>
      <c r="F36" s="40"/>
      <c r="G36" s="41"/>
      <c r="H36" s="40"/>
      <c r="I36" s="40"/>
      <c r="J36" s="40"/>
      <c r="K36" s="40"/>
      <c r="L36" s="72">
        <f t="shared" si="2"/>
        <v>0</v>
      </c>
      <c r="M36" s="73">
        <f>IF(AND(A36&lt;&gt;"",L36&gt;0),VLOOKUP(P36,Bewertung!A$3:B$50,2,FALSE()),0)</f>
        <v>0</v>
      </c>
      <c r="N36" s="74">
        <f>IF(AND(L35-L36&gt;0,L36-L37,I36&lt;&gt;""),Bewertung!C82+M36,M36)</f>
        <v>0</v>
      </c>
      <c r="O36" s="40"/>
      <c r="P36" s="75" t="str">
        <f t="shared" ca="1" si="6"/>
        <v/>
      </c>
      <c r="Q36" s="76"/>
      <c r="R36" s="76"/>
      <c r="S36" s="77">
        <f t="shared" si="3"/>
        <v>0</v>
      </c>
      <c r="T36" s="78">
        <f t="shared" si="4"/>
        <v>0</v>
      </c>
      <c r="U36" s="79" t="str">
        <f t="shared" si="5"/>
        <v/>
      </c>
    </row>
    <row r="37" spans="1:21" x14ac:dyDescent="0.25">
      <c r="A37" s="69" t="str">
        <f t="shared" si="0"/>
        <v/>
      </c>
      <c r="B37" s="69" t="str">
        <f t="shared" si="1"/>
        <v/>
      </c>
      <c r="C37" s="63" t="str">
        <f>Teilnehmer!B37</f>
        <v>Wesp Gerhard</v>
      </c>
      <c r="D37" s="70"/>
      <c r="E37" s="40"/>
      <c r="F37" s="40"/>
      <c r="G37" s="41"/>
      <c r="H37" s="40"/>
      <c r="I37" s="40"/>
      <c r="J37" s="40"/>
      <c r="K37" s="40"/>
      <c r="L37" s="72">
        <f t="shared" si="2"/>
        <v>0</v>
      </c>
      <c r="M37" s="73">
        <f>IF(AND(A37&lt;&gt;"",L37&gt;0),VLOOKUP(P37,Bewertung!A$3:B$50,2,FALSE()),0)</f>
        <v>0</v>
      </c>
      <c r="N37" s="74">
        <f>IF(AND(L36-L37&gt;0,L37-L38,I37&lt;&gt;""),Bewertung!C83+M37,M37)</f>
        <v>0</v>
      </c>
      <c r="O37" s="40"/>
      <c r="P37" s="75" t="str">
        <f t="shared" ca="1" si="6"/>
        <v/>
      </c>
      <c r="Q37" s="76"/>
      <c r="R37" s="76"/>
      <c r="S37" s="77">
        <f t="shared" si="3"/>
        <v>0</v>
      </c>
      <c r="T37" s="78">
        <f t="shared" si="4"/>
        <v>0</v>
      </c>
      <c r="U37" s="79" t="str">
        <f t="shared" si="5"/>
        <v/>
      </c>
    </row>
    <row r="38" spans="1:21" x14ac:dyDescent="0.25">
      <c r="A38" s="69" t="str">
        <f t="shared" si="0"/>
        <v/>
      </c>
      <c r="B38" s="69" t="str">
        <f t="shared" si="1"/>
        <v/>
      </c>
      <c r="C38" s="63" t="str">
        <f>Teilnehmer!B38</f>
        <v>Willi Ernst</v>
      </c>
      <c r="E38" s="40"/>
      <c r="F38" s="40"/>
      <c r="G38" s="41"/>
      <c r="H38" s="40"/>
      <c r="I38" s="40"/>
      <c r="J38" s="40"/>
      <c r="K38" s="40"/>
      <c r="L38" s="72">
        <f t="shared" si="2"/>
        <v>0</v>
      </c>
      <c r="M38" s="73">
        <f>IF(AND(A38&lt;&gt;"",L38&gt;0),VLOOKUP(P38,Bewertung!A$3:B$50,2,FALSE()),0)</f>
        <v>0</v>
      </c>
      <c r="N38" s="74">
        <f>IF(AND(L37-L38&gt;0,L38-L39,I38&lt;&gt;""),Bewertung!C84+M38,M38)</f>
        <v>0</v>
      </c>
      <c r="O38" s="40"/>
      <c r="P38" s="75" t="str">
        <f t="shared" ca="1" si="6"/>
        <v/>
      </c>
      <c r="Q38" s="76"/>
      <c r="R38" s="76"/>
      <c r="S38" s="77">
        <f t="shared" si="3"/>
        <v>0</v>
      </c>
      <c r="T38" s="78">
        <f t="shared" si="4"/>
        <v>0</v>
      </c>
      <c r="U38" s="79" t="str">
        <f t="shared" si="5"/>
        <v/>
      </c>
    </row>
    <row r="39" spans="1:21" x14ac:dyDescent="0.25">
      <c r="A39" s="69" t="str">
        <f t="shared" si="0"/>
        <v/>
      </c>
      <c r="B39" s="69" t="str">
        <f t="shared" si="1"/>
        <v/>
      </c>
      <c r="C39" s="63" t="str">
        <f>Teilnehmer!B39</f>
        <v>Zehnder Joel</v>
      </c>
      <c r="E39" s="40"/>
      <c r="F39" s="40"/>
      <c r="G39" s="41"/>
      <c r="H39" s="40"/>
      <c r="I39" s="40"/>
      <c r="J39" s="40"/>
      <c r="K39" s="40"/>
      <c r="L39" s="72">
        <f t="shared" si="2"/>
        <v>0</v>
      </c>
      <c r="M39" s="73">
        <f>IF(AND(A39&lt;&gt;"",L39&gt;0),VLOOKUP(P39,Bewertung!A$3:B$50,2,FALSE()),0)</f>
        <v>0</v>
      </c>
      <c r="N39" s="74">
        <f>IF(AND(L38-L39&gt;0,L39-L40,I39&lt;&gt;""),Bewertung!C85+M39,M39)</f>
        <v>0</v>
      </c>
      <c r="O39" s="40"/>
      <c r="P39" s="75" t="str">
        <f t="shared" ca="1" si="6"/>
        <v/>
      </c>
      <c r="Q39" s="76"/>
      <c r="R39" s="76"/>
      <c r="S39" s="77">
        <f t="shared" si="3"/>
        <v>0</v>
      </c>
      <c r="T39" s="78">
        <f t="shared" si="4"/>
        <v>0</v>
      </c>
      <c r="U39" s="79" t="str">
        <f t="shared" si="5"/>
        <v/>
      </c>
    </row>
    <row r="40" spans="1:21" x14ac:dyDescent="0.25">
      <c r="A40" s="69" t="str">
        <f t="shared" si="0"/>
        <v/>
      </c>
      <c r="B40" s="69" t="str">
        <f t="shared" si="1"/>
        <v/>
      </c>
      <c r="C40" s="63" t="str">
        <f>Teilnehmer!B40</f>
        <v>Zeitner Luc</v>
      </c>
      <c r="E40" s="40"/>
      <c r="F40" s="40"/>
      <c r="G40" s="41"/>
      <c r="H40" s="40"/>
      <c r="I40" s="40"/>
      <c r="J40" s="40"/>
      <c r="K40" s="40"/>
      <c r="L40" s="72">
        <f t="shared" si="2"/>
        <v>0</v>
      </c>
      <c r="M40" s="73">
        <f>IF(AND(A40&lt;&gt;"",L40&gt;0),VLOOKUP(P40,Bewertung!A$3:B$50,2,FALSE()),0)</f>
        <v>0</v>
      </c>
      <c r="N40" s="74">
        <f>IF(AND(L39-L40&gt;0,L40-L41,I40&lt;&gt;""),Bewertung!C86+M40,M40)</f>
        <v>0</v>
      </c>
      <c r="O40" s="40"/>
      <c r="P40" s="75" t="str">
        <f t="shared" ca="1" si="6"/>
        <v/>
      </c>
      <c r="Q40" s="76"/>
      <c r="R40" s="76"/>
      <c r="S40" s="77">
        <f t="shared" si="3"/>
        <v>0</v>
      </c>
      <c r="T40" s="78">
        <f t="shared" si="4"/>
        <v>0</v>
      </c>
      <c r="U40" s="79" t="str">
        <f t="shared" si="5"/>
        <v/>
      </c>
    </row>
    <row r="41" spans="1:21" x14ac:dyDescent="0.25">
      <c r="A41" s="69" t="str">
        <f t="shared" si="0"/>
        <v/>
      </c>
      <c r="B41" s="69" t="str">
        <f t="shared" si="1"/>
        <v/>
      </c>
      <c r="C41" s="63" t="str">
        <f>Teilnehmer!B41</f>
        <v>Zimmermann Urs</v>
      </c>
      <c r="E41" s="40"/>
      <c r="F41" s="40"/>
      <c r="G41" s="41"/>
      <c r="H41" s="40"/>
      <c r="I41" s="40"/>
      <c r="J41" s="40"/>
      <c r="K41" s="40"/>
      <c r="L41" s="72">
        <f t="shared" si="2"/>
        <v>0</v>
      </c>
      <c r="M41" s="73">
        <f>IF(AND(A41&lt;&gt;"",L41&gt;0),VLOOKUP(P41,Bewertung!A$3:B$50,2,FALSE()),0)</f>
        <v>0</v>
      </c>
      <c r="N41" s="74">
        <f>IF(AND(L40-L41&gt;0,L41-L42,I41&lt;&gt;""),Bewertung!C87+M41,M41)</f>
        <v>0</v>
      </c>
      <c r="O41" s="40"/>
      <c r="P41" s="75" t="str">
        <f t="shared" ca="1" si="6"/>
        <v/>
      </c>
      <c r="Q41" s="76"/>
      <c r="R41" s="76"/>
      <c r="S41" s="77">
        <f t="shared" si="3"/>
        <v>0</v>
      </c>
      <c r="T41" s="78">
        <f t="shared" si="4"/>
        <v>0</v>
      </c>
      <c r="U41" s="79" t="str">
        <f t="shared" si="5"/>
        <v/>
      </c>
    </row>
    <row r="42" spans="1:21" x14ac:dyDescent="0.25">
      <c r="A42" s="69" t="str">
        <f t="shared" si="0"/>
        <v/>
      </c>
      <c r="B42" s="69" t="str">
        <f t="shared" si="1"/>
        <v/>
      </c>
      <c r="C42" s="63">
        <f>Teilnehmer!B42</f>
        <v>0</v>
      </c>
      <c r="E42" s="40"/>
      <c r="F42" s="40"/>
      <c r="G42" s="41"/>
      <c r="H42" s="40"/>
      <c r="I42" s="40"/>
      <c r="J42" s="40"/>
      <c r="K42" s="40"/>
      <c r="L42" s="72">
        <f t="shared" si="2"/>
        <v>0</v>
      </c>
      <c r="M42" s="73">
        <f>IF(AND(A42&lt;&gt;"",L42&gt;0),VLOOKUP(P42,Bewertung!A$3:B$50,2,FALSE()),0)</f>
        <v>0</v>
      </c>
      <c r="N42" s="74">
        <f>IF(AND(L41-L42&gt;0,L42-L43,I42&lt;&gt;""),Bewertung!C88+M42,M42)</f>
        <v>0</v>
      </c>
      <c r="O42" s="40"/>
      <c r="P42" s="75" t="str">
        <f t="shared" ca="1" si="6"/>
        <v/>
      </c>
      <c r="Q42" s="76"/>
      <c r="R42" s="76"/>
      <c r="S42" s="77">
        <f t="shared" si="3"/>
        <v>0</v>
      </c>
      <c r="T42" s="78">
        <f t="shared" si="4"/>
        <v>0</v>
      </c>
      <c r="U42" s="79" t="str">
        <f t="shared" si="5"/>
        <v/>
      </c>
    </row>
    <row r="43" spans="1:21" x14ac:dyDescent="0.25">
      <c r="A43" s="69" t="str">
        <f t="shared" si="0"/>
        <v/>
      </c>
      <c r="B43" s="69" t="str">
        <f t="shared" si="1"/>
        <v/>
      </c>
      <c r="C43" s="63">
        <f>Teilnehmer!B43</f>
        <v>0</v>
      </c>
      <c r="E43" s="40"/>
      <c r="F43" s="40"/>
      <c r="G43" s="41"/>
      <c r="H43" s="40"/>
      <c r="I43" s="40"/>
      <c r="J43" s="40"/>
      <c r="K43" s="40"/>
      <c r="L43" s="72">
        <f t="shared" si="2"/>
        <v>0</v>
      </c>
      <c r="M43" s="73">
        <f>IF(AND(A43&lt;&gt;"",L43&gt;0),VLOOKUP(P43,Bewertung!A$3:B$50,2,FALSE()),0)</f>
        <v>0</v>
      </c>
      <c r="N43" s="74">
        <f>IF(AND(L42-L43&gt;0,L43-L44,I43&lt;&gt;""),Bewertung!C89+M43,M43)</f>
        <v>0</v>
      </c>
      <c r="O43" s="40"/>
      <c r="P43" s="75" t="str">
        <f t="shared" ca="1" si="6"/>
        <v/>
      </c>
      <c r="Q43" s="76"/>
      <c r="R43" s="76"/>
      <c r="S43" s="77">
        <f t="shared" si="3"/>
        <v>0</v>
      </c>
      <c r="T43" s="78">
        <f t="shared" si="4"/>
        <v>0</v>
      </c>
      <c r="U43" s="79" t="str">
        <f t="shared" si="5"/>
        <v/>
      </c>
    </row>
    <row r="44" spans="1:21" x14ac:dyDescent="0.25">
      <c r="A44" s="69" t="str">
        <f t="shared" si="0"/>
        <v/>
      </c>
      <c r="B44" s="69" t="str">
        <f t="shared" si="1"/>
        <v/>
      </c>
      <c r="C44" s="63">
        <f>Teilnehmer!B44</f>
        <v>0</v>
      </c>
      <c r="E44" s="40"/>
      <c r="F44" s="40"/>
      <c r="G44" s="41"/>
      <c r="H44" s="40"/>
      <c r="I44" s="40"/>
      <c r="J44" s="40"/>
      <c r="K44" s="40"/>
      <c r="L44" s="72">
        <f t="shared" si="2"/>
        <v>0</v>
      </c>
      <c r="M44" s="73">
        <f>IF(AND(A44&lt;&gt;"",L44&gt;0),VLOOKUP(P44,Bewertung!A$3:B$50,2,FALSE()),0)</f>
        <v>0</v>
      </c>
      <c r="N44" s="74">
        <f>IF(AND(L43-L44&gt;0,L44-L45,I44&lt;&gt;""),Bewertung!C90+M44,M44)</f>
        <v>0</v>
      </c>
      <c r="O44" s="40"/>
      <c r="P44" s="75" t="str">
        <f t="shared" ca="1" si="6"/>
        <v/>
      </c>
      <c r="Q44" s="76"/>
      <c r="R44" s="76"/>
      <c r="S44" s="77">
        <f t="shared" si="3"/>
        <v>0</v>
      </c>
      <c r="T44" s="78">
        <f t="shared" si="4"/>
        <v>0</v>
      </c>
      <c r="U44" s="79" t="str">
        <f t="shared" si="5"/>
        <v/>
      </c>
    </row>
    <row r="45" spans="1:21" x14ac:dyDescent="0.25">
      <c r="A45" s="69" t="str">
        <f t="shared" si="0"/>
        <v/>
      </c>
      <c r="B45" s="69" t="str">
        <f t="shared" si="1"/>
        <v/>
      </c>
      <c r="C45" s="63">
        <f>Teilnehmer!B45</f>
        <v>0</v>
      </c>
      <c r="E45" s="40"/>
      <c r="F45" s="40"/>
      <c r="G45" s="41"/>
      <c r="H45" s="40"/>
      <c r="I45" s="40"/>
      <c r="J45" s="40"/>
      <c r="K45" s="40"/>
      <c r="L45" s="72">
        <f t="shared" si="2"/>
        <v>0</v>
      </c>
      <c r="M45" s="73">
        <f>IF(AND(A45&lt;&gt;"",L45&gt;0),VLOOKUP(P45,Bewertung!A$3:B$50,2,FALSE()),0)</f>
        <v>0</v>
      </c>
      <c r="N45" s="74">
        <f>IF(AND(L44-L45&gt;0,L45-L46,I45&lt;&gt;""),Bewertung!C91+M45,M45)</f>
        <v>0</v>
      </c>
      <c r="O45" s="40"/>
      <c r="P45" s="75" t="str">
        <f t="shared" ca="1" si="6"/>
        <v/>
      </c>
      <c r="Q45" s="76"/>
      <c r="R45" s="76"/>
      <c r="S45" s="77">
        <f t="shared" si="3"/>
        <v>0</v>
      </c>
      <c r="T45" s="78">
        <f t="shared" si="4"/>
        <v>0</v>
      </c>
      <c r="U45" s="79" t="str">
        <f t="shared" si="5"/>
        <v/>
      </c>
    </row>
    <row r="46" spans="1:21" x14ac:dyDescent="0.25">
      <c r="A46" s="69" t="str">
        <f t="shared" si="0"/>
        <v/>
      </c>
      <c r="B46" s="69" t="str">
        <f t="shared" si="1"/>
        <v/>
      </c>
      <c r="C46" s="63">
        <f>Teilnehmer!B46</f>
        <v>0</v>
      </c>
      <c r="E46" s="40"/>
      <c r="F46" s="40"/>
      <c r="G46" s="41"/>
      <c r="H46" s="40"/>
      <c r="I46" s="40"/>
      <c r="J46" s="40"/>
      <c r="K46" s="40"/>
      <c r="L46" s="72">
        <f t="shared" si="2"/>
        <v>0</v>
      </c>
      <c r="M46" s="73">
        <f>IF(AND(A46&lt;&gt;"",L46&gt;0),VLOOKUP(P46,Bewertung!A$3:B$50,2,FALSE()),0)</f>
        <v>0</v>
      </c>
      <c r="N46" s="74">
        <f>IF(AND(L45-L46&gt;0,L46-L47,I46&lt;&gt;""),Bewertung!C92+M46,M46)</f>
        <v>0</v>
      </c>
      <c r="O46" s="40"/>
      <c r="P46" s="75" t="str">
        <f t="shared" ca="1" si="6"/>
        <v/>
      </c>
      <c r="Q46" s="76"/>
      <c r="R46" s="76"/>
      <c r="S46" s="77">
        <f t="shared" si="3"/>
        <v>0</v>
      </c>
      <c r="T46" s="78">
        <f t="shared" si="4"/>
        <v>0</v>
      </c>
      <c r="U46" s="79" t="str">
        <f t="shared" si="5"/>
        <v/>
      </c>
    </row>
    <row r="47" spans="1:21" x14ac:dyDescent="0.25">
      <c r="A47" s="69" t="str">
        <f t="shared" si="0"/>
        <v/>
      </c>
      <c r="B47" s="69" t="str">
        <f t="shared" si="1"/>
        <v/>
      </c>
      <c r="C47" s="63">
        <f>Teilnehmer!B47</f>
        <v>0</v>
      </c>
      <c r="E47" s="40"/>
      <c r="F47" s="40"/>
      <c r="G47" s="41"/>
      <c r="H47" s="40"/>
      <c r="I47" s="40"/>
      <c r="J47" s="40"/>
      <c r="K47" s="40"/>
      <c r="L47" s="72">
        <f t="shared" si="2"/>
        <v>0</v>
      </c>
      <c r="M47" s="73">
        <f>IF(AND(A47&lt;&gt;"",L47&gt;0),VLOOKUP(P47,Bewertung!A$3:B$50,2,FALSE()),0)</f>
        <v>0</v>
      </c>
      <c r="N47" s="74">
        <f>IF(AND(L46-L47&gt;0,L47-L48,I47&lt;&gt;""),Bewertung!C93+M47,M47)</f>
        <v>0</v>
      </c>
      <c r="O47" s="40"/>
      <c r="P47" s="75" t="str">
        <f t="shared" ca="1" si="6"/>
        <v/>
      </c>
      <c r="Q47" s="76"/>
      <c r="R47" s="76"/>
      <c r="S47" s="77">
        <f t="shared" si="3"/>
        <v>0</v>
      </c>
      <c r="T47" s="78">
        <f t="shared" si="4"/>
        <v>0</v>
      </c>
      <c r="U47" s="79" t="str">
        <f t="shared" si="5"/>
        <v/>
      </c>
    </row>
    <row r="48" spans="1:21" x14ac:dyDescent="0.25">
      <c r="A48" s="69" t="str">
        <f t="shared" si="0"/>
        <v/>
      </c>
      <c r="B48" s="69" t="str">
        <f t="shared" si="1"/>
        <v/>
      </c>
      <c r="C48" s="63">
        <f>Teilnehmer!B48</f>
        <v>0</v>
      </c>
      <c r="E48" s="40"/>
      <c r="F48" s="40"/>
      <c r="G48" s="41"/>
      <c r="H48" s="40"/>
      <c r="I48" s="40"/>
      <c r="J48" s="40"/>
      <c r="K48" s="40"/>
      <c r="L48" s="72">
        <f t="shared" si="2"/>
        <v>0</v>
      </c>
      <c r="M48" s="73">
        <f>IF(AND(A48&lt;&gt;"",L48&gt;0),VLOOKUP(P48,Bewertung!A$3:B$50,2,FALSE()),0)</f>
        <v>0</v>
      </c>
      <c r="N48" s="74">
        <f>IF(AND(L47-L48&gt;0,L48-L49,I48&lt;&gt;""),Bewertung!C94+M48,M48)</f>
        <v>0</v>
      </c>
      <c r="O48" s="40"/>
      <c r="P48" s="75" t="str">
        <f t="shared" ca="1" si="6"/>
        <v/>
      </c>
      <c r="Q48" s="76"/>
      <c r="R48" s="76"/>
      <c r="S48" s="77">
        <f t="shared" si="3"/>
        <v>0</v>
      </c>
      <c r="T48" s="78">
        <f t="shared" si="4"/>
        <v>0</v>
      </c>
      <c r="U48" s="79" t="str">
        <f t="shared" si="5"/>
        <v/>
      </c>
    </row>
    <row r="49" spans="1:21" x14ac:dyDescent="0.25">
      <c r="A49" s="69" t="str">
        <f t="shared" si="0"/>
        <v/>
      </c>
      <c r="B49" s="69" t="str">
        <f t="shared" si="1"/>
        <v/>
      </c>
      <c r="C49" s="63">
        <f>Teilnehmer!B49</f>
        <v>0</v>
      </c>
      <c r="E49" s="40"/>
      <c r="F49" s="40"/>
      <c r="G49" s="41"/>
      <c r="H49" s="40"/>
      <c r="I49" s="40"/>
      <c r="J49" s="40"/>
      <c r="K49" s="40"/>
      <c r="L49" s="72">
        <f t="shared" si="2"/>
        <v>0</v>
      </c>
      <c r="M49" s="73">
        <f>IF(AND(A49&lt;&gt;"",L49&gt;0),VLOOKUP(P49,Bewertung!A$3:B$50,2,FALSE()),0)</f>
        <v>0</v>
      </c>
      <c r="N49" s="74">
        <f>IF(AND(L48-L49&gt;0,L49-L50,I49&lt;&gt;""),Bewertung!C95+M49,M49)</f>
        <v>0</v>
      </c>
      <c r="O49" s="40"/>
      <c r="P49" s="75" t="str">
        <f t="shared" ca="1" si="6"/>
        <v/>
      </c>
      <c r="Q49" s="76"/>
      <c r="R49" s="76"/>
      <c r="S49" s="77">
        <f t="shared" si="3"/>
        <v>0</v>
      </c>
      <c r="T49" s="78">
        <f t="shared" si="4"/>
        <v>0</v>
      </c>
      <c r="U49" s="79" t="str">
        <f t="shared" si="5"/>
        <v/>
      </c>
    </row>
    <row r="50" spans="1:21" x14ac:dyDescent="0.25">
      <c r="A50" s="69" t="str">
        <f t="shared" si="0"/>
        <v/>
      </c>
      <c r="B50" s="69" t="str">
        <f t="shared" si="1"/>
        <v/>
      </c>
      <c r="C50" s="63">
        <f>Teilnehmer!B50</f>
        <v>0</v>
      </c>
      <c r="E50" s="40"/>
      <c r="F50" s="40"/>
      <c r="G50" s="41"/>
      <c r="H50" s="40"/>
      <c r="I50" s="40"/>
      <c r="J50" s="40"/>
      <c r="K50" s="40"/>
      <c r="L50" s="72">
        <f t="shared" si="2"/>
        <v>0</v>
      </c>
      <c r="M50" s="73">
        <f>IF(AND(A50&lt;&gt;"",L50&gt;0),VLOOKUP(P50,Bewertung!A$3:B$50,2,FALSE()),0)</f>
        <v>0</v>
      </c>
      <c r="N50" s="74">
        <f>IF(AND(L49-L50&gt;0,L50-L51,I50&lt;&gt;""),Bewertung!C96+M50,M50)</f>
        <v>0</v>
      </c>
      <c r="O50" s="40"/>
      <c r="P50" s="75" t="str">
        <f t="shared" ca="1" si="6"/>
        <v/>
      </c>
      <c r="Q50" s="76"/>
      <c r="R50" s="76"/>
      <c r="S50" s="77">
        <f t="shared" si="3"/>
        <v>0</v>
      </c>
      <c r="T50" s="78">
        <f t="shared" si="4"/>
        <v>0</v>
      </c>
      <c r="U50" s="79" t="str">
        <f t="shared" si="5"/>
        <v/>
      </c>
    </row>
    <row r="51" spans="1:21" x14ac:dyDescent="0.25">
      <c r="Q51" s="75"/>
    </row>
  </sheetData>
  <mergeCells count="15">
    <mergeCell ref="M1:M2"/>
    <mergeCell ref="N1:N2"/>
    <mergeCell ref="O1:O2"/>
    <mergeCell ref="P1:P2"/>
    <mergeCell ref="Q1:U1"/>
    <mergeCell ref="F1:F2"/>
    <mergeCell ref="G1:G2"/>
    <mergeCell ref="H1:H2"/>
    <mergeCell ref="I1:J1"/>
    <mergeCell ref="L1:L2"/>
    <mergeCell ref="A1:A2"/>
    <mergeCell ref="B1:B2"/>
    <mergeCell ref="C1:C2"/>
    <mergeCell ref="D1:D2"/>
    <mergeCell ref="E1:E2"/>
  </mergeCells>
  <pageMargins left="0.39374999999999999" right="0.39374999999999999" top="1.49583333333333" bottom="0.39374999999999999" header="0.27569444444444402" footer="0.51180555555555496"/>
  <pageSetup paperSize="9" fitToHeight="0" orientation="landscape" horizontalDpi="300" verticalDpi="300"/>
  <headerFooter>
    <oddHeader>&amp;C&amp;"Calibri,Fett"&amp;20Tageswertung&amp;R&amp;"Calibri,Fett"&amp;20&amp;A
&amp;11Seite &amp;P von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1"/>
  <sheetViews>
    <sheetView zoomScale="75" zoomScaleNormal="75" workbookViewId="0">
      <selection activeCell="Y15" sqref="Y15"/>
    </sheetView>
  </sheetViews>
  <sheetFormatPr baseColWidth="10" defaultColWidth="12.5703125" defaultRowHeight="15" x14ac:dyDescent="0.25"/>
  <cols>
    <col min="1" max="1" width="3.42578125" style="62" customWidth="1"/>
    <col min="2" max="2" width="3.5703125" style="62" customWidth="1"/>
    <col min="3" max="3" width="20.42578125" style="63" customWidth="1"/>
    <col min="4" max="4" width="11.42578125" style="63" hidden="1" customWidth="1"/>
    <col min="5" max="5" width="13.28515625" style="63" customWidth="1"/>
    <col min="6" max="6" width="8.28515625" style="63" customWidth="1"/>
    <col min="7" max="7" width="5.28515625" style="64" customWidth="1"/>
    <col min="8" max="8" width="6.140625" style="63" customWidth="1"/>
    <col min="9" max="9" width="7.85546875" style="63" customWidth="1"/>
    <col min="10" max="11" width="8.7109375" style="63" customWidth="1"/>
    <col min="12" max="12" width="10.28515625" style="63" customWidth="1"/>
    <col min="13" max="13" width="9.7109375" style="63" customWidth="1"/>
    <col min="14" max="14" width="7.42578125" style="65" customWidth="1"/>
    <col min="15" max="15" width="22.7109375" style="63" customWidth="1"/>
    <col min="16" max="16" width="6.7109375" style="63" customWidth="1"/>
    <col min="17" max="19" width="8.140625" style="63" customWidth="1"/>
    <col min="20" max="20" width="8.28515625" style="63" customWidth="1"/>
    <col min="21" max="21" width="8.7109375" style="63" customWidth="1"/>
    <col min="22" max="1023" width="12.42578125" style="63"/>
    <col min="1024" max="1024" width="11.5703125" customWidth="1"/>
  </cols>
  <sheetData>
    <row r="1" spans="1:1024" s="66" customFormat="1" ht="15.75" customHeight="1" x14ac:dyDescent="0.25">
      <c r="A1" s="9" t="s">
        <v>0</v>
      </c>
      <c r="B1" s="8" t="s">
        <v>1</v>
      </c>
      <c r="C1" s="9" t="s">
        <v>2</v>
      </c>
      <c r="D1" s="9"/>
      <c r="E1" s="9" t="s">
        <v>3</v>
      </c>
      <c r="F1" s="9" t="s">
        <v>4</v>
      </c>
      <c r="G1" s="9" t="s">
        <v>5</v>
      </c>
      <c r="H1" s="9" t="s">
        <v>6</v>
      </c>
      <c r="I1" s="7" t="s">
        <v>7</v>
      </c>
      <c r="J1" s="7"/>
      <c r="K1" s="49" t="s">
        <v>8</v>
      </c>
      <c r="L1" s="6" t="s">
        <v>9</v>
      </c>
      <c r="M1" s="6" t="s">
        <v>10</v>
      </c>
      <c r="N1" s="6" t="s">
        <v>11</v>
      </c>
      <c r="O1" s="9" t="s">
        <v>12</v>
      </c>
      <c r="P1" s="5" t="s">
        <v>13</v>
      </c>
      <c r="Q1" s="9" t="s">
        <v>14</v>
      </c>
      <c r="R1" s="9"/>
      <c r="S1" s="9"/>
      <c r="T1" s="9"/>
      <c r="U1" s="9"/>
      <c r="AMJ1"/>
    </row>
    <row r="2" spans="1:1024" s="67" customFormat="1" ht="15.75" x14ac:dyDescent="0.25">
      <c r="A2" s="9"/>
      <c r="B2" s="8"/>
      <c r="C2" s="9"/>
      <c r="D2" s="9"/>
      <c r="E2" s="9"/>
      <c r="F2" s="9"/>
      <c r="G2" s="9"/>
      <c r="H2" s="9"/>
      <c r="I2" s="49" t="s">
        <v>15</v>
      </c>
      <c r="J2" s="49" t="s">
        <v>16</v>
      </c>
      <c r="K2" s="49" t="s">
        <v>17</v>
      </c>
      <c r="L2" s="6"/>
      <c r="M2" s="6"/>
      <c r="N2" s="6"/>
      <c r="O2" s="9"/>
      <c r="P2" s="5"/>
      <c r="Q2" s="67" t="s">
        <v>18</v>
      </c>
      <c r="R2" s="67" t="s">
        <v>19</v>
      </c>
      <c r="S2" s="22" t="s">
        <v>20</v>
      </c>
      <c r="T2" s="68" t="s">
        <v>21</v>
      </c>
      <c r="U2" s="68" t="s">
        <v>16</v>
      </c>
      <c r="AMJ2"/>
    </row>
    <row r="3" spans="1:1024" x14ac:dyDescent="0.25">
      <c r="A3" s="69" t="str">
        <f t="shared" ref="A3:A50" si="0">IF(L3&lt;&gt;0,RANK(L3,L$3:L$50,0),"")</f>
        <v/>
      </c>
      <c r="B3" s="69" t="str">
        <f t="shared" ref="B3:B50" si="1">IF(N3&lt;&gt;0,RANK(N3,N$3:N$50,0),"")</f>
        <v/>
      </c>
      <c r="C3" s="63" t="str">
        <f>Teilnehmer!B3</f>
        <v>Belz Thomas</v>
      </c>
      <c r="D3" s="70"/>
      <c r="E3" s="40"/>
      <c r="F3" s="40"/>
      <c r="G3" s="41"/>
      <c r="H3" s="40"/>
      <c r="I3" s="40"/>
      <c r="J3" s="40"/>
      <c r="K3" s="40"/>
      <c r="L3" s="72">
        <f t="shared" ref="L3:L50" si="2">IF(AND(I3&lt;&gt;"",J3&lt;&gt;""),(I3)+(J3/H3*100)+10000,IF(K3&lt;&gt;"",K3+1000,0))</f>
        <v>0</v>
      </c>
      <c r="M3" s="73">
        <f>IF(AND(A3&lt;&gt;"",L3&gt;0),VLOOKUP(P3,Bewertung!A$3:B$50,2,FALSE()),0)</f>
        <v>0</v>
      </c>
      <c r="N3" s="74">
        <f>IF(AND(L2-L3&gt;0,L3-L4,I3&lt;&gt;""),Bewertung!C60+M3,M3)</f>
        <v>0</v>
      </c>
      <c r="O3" s="40"/>
      <c r="P3" s="75" t="str">
        <f t="shared" ref="P3:P50" si="3">IF(L3&gt;0,COUNT((L3&amp;"")/FREQUENCY(IF(L$3:L$50&gt;=L3,L$3:L$50),L:L)),"")</f>
        <v/>
      </c>
      <c r="Q3" s="76"/>
      <c r="R3" s="76"/>
      <c r="S3" s="77">
        <f t="shared" ref="S3:S50" si="4">R3-Q3</f>
        <v>0</v>
      </c>
      <c r="T3" s="78">
        <f t="shared" ref="T3:T50" si="5">S3*24</f>
        <v>0</v>
      </c>
      <c r="U3" s="79" t="str">
        <f t="shared" ref="U3:U50" si="6">IF(T3&gt;0,I3/T3,"")</f>
        <v/>
      </c>
    </row>
    <row r="4" spans="1:1024" x14ac:dyDescent="0.25">
      <c r="A4" s="69" t="str">
        <f t="shared" si="0"/>
        <v/>
      </c>
      <c r="B4" s="69" t="str">
        <f t="shared" si="1"/>
        <v/>
      </c>
      <c r="C4" s="63" t="str">
        <f>Teilnehmer!B4</f>
        <v>Beuke Lena</v>
      </c>
      <c r="E4" s="40"/>
      <c r="F4" s="40"/>
      <c r="G4" s="41"/>
      <c r="H4" s="40"/>
      <c r="I4" s="40"/>
      <c r="J4" s="40"/>
      <c r="K4" s="40"/>
      <c r="L4" s="72">
        <f t="shared" si="2"/>
        <v>0</v>
      </c>
      <c r="M4" s="73">
        <f>IF(AND(A4&lt;&gt;"",L4&gt;0),VLOOKUP(P4,Bewertung!A$3:B$50,2,FALSE()),0)</f>
        <v>0</v>
      </c>
      <c r="N4" s="74">
        <f>IF(AND(L3-L4&gt;0,L4-L5,I4&lt;&gt;""),Bewertung!C68+M4,M4)</f>
        <v>0</v>
      </c>
      <c r="O4" s="40"/>
      <c r="P4" s="75" t="str">
        <f t="shared" si="3"/>
        <v/>
      </c>
      <c r="Q4" s="76"/>
      <c r="R4" s="76"/>
      <c r="S4" s="77">
        <f t="shared" si="4"/>
        <v>0</v>
      </c>
      <c r="T4" s="78">
        <f t="shared" si="5"/>
        <v>0</v>
      </c>
      <c r="U4" s="79" t="str">
        <f t="shared" si="6"/>
        <v/>
      </c>
    </row>
    <row r="5" spans="1:1024" x14ac:dyDescent="0.25">
      <c r="A5" s="69" t="str">
        <f t="shared" si="0"/>
        <v/>
      </c>
      <c r="B5" s="69" t="str">
        <f t="shared" si="1"/>
        <v/>
      </c>
      <c r="C5" s="63" t="str">
        <f>Teilnehmer!B5</f>
        <v>Böni Peter</v>
      </c>
      <c r="D5" s="70"/>
      <c r="E5" s="40"/>
      <c r="F5" s="40"/>
      <c r="G5" s="41"/>
      <c r="H5" s="40"/>
      <c r="I5" s="40"/>
      <c r="J5" s="40"/>
      <c r="K5" s="40"/>
      <c r="L5" s="72">
        <f t="shared" si="2"/>
        <v>0</v>
      </c>
      <c r="M5" s="73">
        <f>IF(AND(A5&lt;&gt;"",L5&gt;0),VLOOKUP(P5,Bewertung!A$3:B$50,2,FALSE()),0)</f>
        <v>0</v>
      </c>
      <c r="N5" s="74">
        <f>IF(AND(L4-L5&gt;0,L5-L6,I5&lt;&gt;""),Bewertung!C59+M5,M5)</f>
        <v>0</v>
      </c>
      <c r="O5" s="40"/>
      <c r="P5" s="75" t="str">
        <f t="shared" si="3"/>
        <v/>
      </c>
      <c r="Q5" s="76"/>
      <c r="R5" s="76"/>
      <c r="S5" s="77">
        <f t="shared" si="4"/>
        <v>0</v>
      </c>
      <c r="T5" s="78">
        <f t="shared" si="5"/>
        <v>0</v>
      </c>
      <c r="U5" s="79" t="str">
        <f t="shared" si="6"/>
        <v/>
      </c>
    </row>
    <row r="6" spans="1:1024" x14ac:dyDescent="0.25">
      <c r="A6" s="69" t="str">
        <f t="shared" si="0"/>
        <v/>
      </c>
      <c r="B6" s="69" t="str">
        <f t="shared" si="1"/>
        <v/>
      </c>
      <c r="C6" s="63" t="str">
        <f>Teilnehmer!B6</f>
        <v>Cooper Harry</v>
      </c>
      <c r="E6" s="40"/>
      <c r="F6" s="40"/>
      <c r="G6" s="41"/>
      <c r="H6" s="40"/>
      <c r="I6" s="40"/>
      <c r="J6" s="40"/>
      <c r="K6" s="40"/>
      <c r="L6" s="72">
        <f t="shared" si="2"/>
        <v>0</v>
      </c>
      <c r="M6" s="73">
        <f>IF(AND(A6&lt;&gt;"",L6&gt;0),VLOOKUP(P6,Bewertung!A$3:B$50,2,FALSE()),0)</f>
        <v>0</v>
      </c>
      <c r="N6" s="74">
        <f>IF(AND(L5-L6&gt;0,L6-L7,I6&lt;&gt;""),Bewertung!C42+M6,M6)</f>
        <v>0</v>
      </c>
      <c r="O6" s="40"/>
      <c r="P6" s="75" t="str">
        <f t="shared" si="3"/>
        <v/>
      </c>
      <c r="Q6" s="76"/>
      <c r="R6" s="76"/>
      <c r="S6" s="77">
        <f t="shared" si="4"/>
        <v>0</v>
      </c>
      <c r="T6" s="78">
        <f t="shared" si="5"/>
        <v>0</v>
      </c>
      <c r="U6" s="79" t="str">
        <f t="shared" si="6"/>
        <v/>
      </c>
    </row>
    <row r="7" spans="1:1024" x14ac:dyDescent="0.25">
      <c r="A7" s="69" t="str">
        <f t="shared" si="0"/>
        <v/>
      </c>
      <c r="B7" s="69" t="str">
        <f t="shared" si="1"/>
        <v/>
      </c>
      <c r="C7" s="63" t="str">
        <f>Teilnehmer!B7</f>
        <v>Dosch Flurin</v>
      </c>
      <c r="E7" s="40"/>
      <c r="F7" s="40"/>
      <c r="G7" s="41"/>
      <c r="H7" s="40"/>
      <c r="I7" s="40"/>
      <c r="J7" s="40"/>
      <c r="K7" s="40"/>
      <c r="L7" s="72">
        <f t="shared" si="2"/>
        <v>0</v>
      </c>
      <c r="M7" s="73">
        <f>IF(AND(A7&lt;&gt;"",L7&gt;0),VLOOKUP(P7,Bewertung!A$3:B$50,2,FALSE()),0)</f>
        <v>0</v>
      </c>
      <c r="N7" s="74">
        <f>IF(AND(L6-L7&gt;0,L7-L8,I7&lt;&gt;""),Bewertung!C49+M7,M7)</f>
        <v>0</v>
      </c>
      <c r="O7" s="40"/>
      <c r="P7" s="75" t="str">
        <f t="shared" si="3"/>
        <v/>
      </c>
      <c r="Q7" s="76"/>
      <c r="R7" s="76"/>
      <c r="S7" s="77">
        <f t="shared" si="4"/>
        <v>0</v>
      </c>
      <c r="T7" s="78">
        <f t="shared" si="5"/>
        <v>0</v>
      </c>
      <c r="U7" s="79" t="str">
        <f t="shared" si="6"/>
        <v/>
      </c>
    </row>
    <row r="8" spans="1:1024" x14ac:dyDescent="0.25">
      <c r="A8" s="69" t="str">
        <f t="shared" si="0"/>
        <v/>
      </c>
      <c r="B8" s="69" t="str">
        <f t="shared" si="1"/>
        <v/>
      </c>
      <c r="C8" s="63" t="str">
        <f>Teilnehmer!B8</f>
        <v>Eichholzer Andreas</v>
      </c>
      <c r="D8" s="70"/>
      <c r="E8" s="40"/>
      <c r="F8" s="40"/>
      <c r="G8" s="41"/>
      <c r="H8" s="40"/>
      <c r="I8" s="40"/>
      <c r="J8" s="40"/>
      <c r="K8" s="40"/>
      <c r="L8" s="72">
        <f t="shared" si="2"/>
        <v>0</v>
      </c>
      <c r="M8" s="73">
        <f>IF(AND(A8&lt;&gt;"",L8&gt;0),VLOOKUP(P8,Bewertung!A$3:B$50,2,FALSE()),0)</f>
        <v>0</v>
      </c>
      <c r="N8" s="74">
        <f>IF(AND(L7-L8&gt;0,L8-L9,I8&lt;&gt;""),Bewertung!C51+M8,M8)</f>
        <v>0</v>
      </c>
      <c r="O8" s="40"/>
      <c r="P8" s="75" t="str">
        <f t="shared" si="3"/>
        <v/>
      </c>
      <c r="Q8" s="76"/>
      <c r="R8" s="76"/>
      <c r="S8" s="77">
        <f t="shared" si="4"/>
        <v>0</v>
      </c>
      <c r="T8" s="78">
        <f t="shared" si="5"/>
        <v>0</v>
      </c>
      <c r="U8" s="79" t="str">
        <f t="shared" si="6"/>
        <v/>
      </c>
    </row>
    <row r="9" spans="1:1024" x14ac:dyDescent="0.25">
      <c r="A9" s="69" t="str">
        <f t="shared" si="0"/>
        <v/>
      </c>
      <c r="B9" s="69" t="str">
        <f t="shared" si="1"/>
        <v/>
      </c>
      <c r="C9" s="63" t="str">
        <f>Teilnehmer!B9</f>
        <v>Epper Martin</v>
      </c>
      <c r="D9" s="70"/>
      <c r="E9" s="40"/>
      <c r="F9" s="40"/>
      <c r="G9" s="41"/>
      <c r="H9" s="40"/>
      <c r="I9" s="40"/>
      <c r="J9" s="40"/>
      <c r="K9" s="40"/>
      <c r="L9" s="72">
        <f t="shared" si="2"/>
        <v>0</v>
      </c>
      <c r="M9" s="73">
        <f>IF(AND(A9&lt;&gt;"",L9&gt;0),VLOOKUP(P9,Bewertung!A$3:B$50,2,FALSE()),0)</f>
        <v>0</v>
      </c>
      <c r="N9" s="74">
        <f>IF(AND(L8-L9&gt;0,L9-L10,I9&lt;&gt;""),Bewertung!C38+M9,M9)</f>
        <v>0</v>
      </c>
      <c r="O9" s="40"/>
      <c r="P9" s="75" t="str">
        <f t="shared" si="3"/>
        <v/>
      </c>
      <c r="Q9" s="76"/>
      <c r="R9" s="76"/>
      <c r="S9" s="77">
        <f t="shared" si="4"/>
        <v>0</v>
      </c>
      <c r="T9" s="78">
        <f t="shared" si="5"/>
        <v>0</v>
      </c>
      <c r="U9" s="79" t="str">
        <f t="shared" si="6"/>
        <v/>
      </c>
    </row>
    <row r="10" spans="1:1024" x14ac:dyDescent="0.25">
      <c r="A10" s="69" t="str">
        <f t="shared" si="0"/>
        <v/>
      </c>
      <c r="B10" s="69" t="str">
        <f t="shared" si="1"/>
        <v/>
      </c>
      <c r="C10" s="63" t="str">
        <f>Teilnehmer!B10</f>
        <v>Erb Heinz</v>
      </c>
      <c r="E10" s="40"/>
      <c r="F10" s="40"/>
      <c r="G10" s="41"/>
      <c r="H10" s="40"/>
      <c r="I10" s="40"/>
      <c r="J10" s="40"/>
      <c r="K10" s="40"/>
      <c r="L10" s="72">
        <f t="shared" si="2"/>
        <v>0</v>
      </c>
      <c r="M10" s="73">
        <f>IF(AND(A10&lt;&gt;"",L10&gt;0),VLOOKUP(P10,Bewertung!A$3:B$50,2,FALSE()),0)</f>
        <v>0</v>
      </c>
      <c r="N10" s="74">
        <f>IF(AND(L9-L10&gt;0,L10-L11,I10&lt;&gt;""),Bewertung!C52+M10,M10)</f>
        <v>0</v>
      </c>
      <c r="O10" s="40"/>
      <c r="P10" s="75" t="str">
        <f t="shared" si="3"/>
        <v/>
      </c>
      <c r="Q10" s="76"/>
      <c r="R10" s="76"/>
      <c r="S10" s="77">
        <f t="shared" si="4"/>
        <v>0</v>
      </c>
      <c r="T10" s="78">
        <f t="shared" si="5"/>
        <v>0</v>
      </c>
      <c r="U10" s="79" t="str">
        <f t="shared" si="6"/>
        <v/>
      </c>
    </row>
    <row r="11" spans="1:1024" x14ac:dyDescent="0.25">
      <c r="A11" s="69" t="str">
        <f t="shared" si="0"/>
        <v/>
      </c>
      <c r="B11" s="69" t="str">
        <f t="shared" si="1"/>
        <v/>
      </c>
      <c r="C11" s="63" t="str">
        <f>Teilnehmer!B11</f>
        <v>Farine Olivier</v>
      </c>
      <c r="E11" s="40"/>
      <c r="F11" s="40"/>
      <c r="G11" s="41"/>
      <c r="H11" s="40"/>
      <c r="I11" s="40"/>
      <c r="J11" s="40"/>
      <c r="K11" s="40"/>
      <c r="L11" s="72">
        <f t="shared" si="2"/>
        <v>0</v>
      </c>
      <c r="M11" s="73">
        <f>IF(AND(A11&lt;&gt;"",L11&gt;0),VLOOKUP(P11,Bewertung!A$3:B$50,2,FALSE()),0)</f>
        <v>0</v>
      </c>
      <c r="N11" s="74">
        <f>IF(AND(L10-L11&gt;0,L11-L12,I11&lt;&gt;""),Bewertung!C30+M11,M11)</f>
        <v>0</v>
      </c>
      <c r="O11" s="40"/>
      <c r="P11" s="75" t="str">
        <f t="shared" si="3"/>
        <v/>
      </c>
      <c r="Q11" s="76"/>
      <c r="R11" s="76"/>
      <c r="S11" s="77">
        <f t="shared" si="4"/>
        <v>0</v>
      </c>
      <c r="T11" s="78">
        <f t="shared" si="5"/>
        <v>0</v>
      </c>
      <c r="U11" s="79" t="str">
        <f t="shared" si="6"/>
        <v/>
      </c>
    </row>
    <row r="12" spans="1:1024" x14ac:dyDescent="0.25">
      <c r="A12" s="69" t="str">
        <f t="shared" si="0"/>
        <v/>
      </c>
      <c r="B12" s="69" t="str">
        <f t="shared" si="1"/>
        <v/>
      </c>
      <c r="C12" s="63" t="str">
        <f>Teilnehmer!B12</f>
        <v>Frischknecht Lukas</v>
      </c>
      <c r="E12" s="40"/>
      <c r="F12" s="40"/>
      <c r="G12" s="41"/>
      <c r="H12" s="40"/>
      <c r="I12" s="40"/>
      <c r="J12" s="40"/>
      <c r="K12" s="40"/>
      <c r="L12" s="72">
        <f t="shared" si="2"/>
        <v>0</v>
      </c>
      <c r="M12" s="73">
        <f>IF(AND(A12&lt;&gt;"",L12&gt;0),VLOOKUP(P12,Bewertung!A$3:B$50,2,FALSE()),0)</f>
        <v>0</v>
      </c>
      <c r="N12" s="74">
        <f>IF(AND(L11-L12&gt;0,L12-L13,I12&lt;&gt;""),Bewertung!C64+M12,M12)</f>
        <v>0</v>
      </c>
      <c r="O12" s="40"/>
      <c r="P12" s="75" t="str">
        <f t="shared" si="3"/>
        <v/>
      </c>
      <c r="Q12" s="76"/>
      <c r="R12" s="76"/>
      <c r="S12" s="77">
        <f t="shared" si="4"/>
        <v>0</v>
      </c>
      <c r="T12" s="78">
        <f t="shared" si="5"/>
        <v>0</v>
      </c>
      <c r="U12" s="79" t="str">
        <f t="shared" si="6"/>
        <v/>
      </c>
    </row>
    <row r="13" spans="1:1024" x14ac:dyDescent="0.25">
      <c r="A13" s="69" t="str">
        <f t="shared" si="0"/>
        <v/>
      </c>
      <c r="B13" s="69" t="str">
        <f t="shared" si="1"/>
        <v/>
      </c>
      <c r="C13" s="63" t="str">
        <f>Teilnehmer!B13</f>
        <v>Furrer Christian</v>
      </c>
      <c r="D13" s="70"/>
      <c r="E13" s="40"/>
      <c r="F13" s="40"/>
      <c r="G13" s="41"/>
      <c r="H13" s="40"/>
      <c r="I13" s="40"/>
      <c r="J13" s="40"/>
      <c r="K13" s="40"/>
      <c r="L13" s="72">
        <f t="shared" si="2"/>
        <v>0</v>
      </c>
      <c r="M13" s="73">
        <f>IF(AND(A13&lt;&gt;"",L13&gt;0),VLOOKUP(P13,Bewertung!A$3:B$50,2,FALSE()),0)</f>
        <v>0</v>
      </c>
      <c r="N13" s="74">
        <f>IF(AND(L12-L13&gt;0,L13-L14,I13&lt;&gt;""),Bewertung!C34+M13,M13)</f>
        <v>0</v>
      </c>
      <c r="O13" s="40"/>
      <c r="P13" s="75" t="str">
        <f t="shared" si="3"/>
        <v/>
      </c>
      <c r="Q13" s="76"/>
      <c r="R13" s="76"/>
      <c r="S13" s="77">
        <f t="shared" si="4"/>
        <v>0</v>
      </c>
      <c r="T13" s="78">
        <f t="shared" si="5"/>
        <v>0</v>
      </c>
      <c r="U13" s="79" t="str">
        <f t="shared" si="6"/>
        <v/>
      </c>
    </row>
    <row r="14" spans="1:1024" x14ac:dyDescent="0.25">
      <c r="A14" s="69" t="str">
        <f t="shared" si="0"/>
        <v/>
      </c>
      <c r="B14" s="69" t="str">
        <f t="shared" si="1"/>
        <v/>
      </c>
      <c r="C14" s="63" t="str">
        <f>Teilnehmer!B14</f>
        <v>Gysin Ruedi</v>
      </c>
      <c r="D14" s="70"/>
      <c r="E14" s="40"/>
      <c r="F14" s="40"/>
      <c r="G14" s="41"/>
      <c r="H14" s="40"/>
      <c r="I14" s="40"/>
      <c r="J14" s="40"/>
      <c r="K14" s="40"/>
      <c r="L14" s="72">
        <f t="shared" si="2"/>
        <v>0</v>
      </c>
      <c r="M14" s="73">
        <f>IF(AND(A14&lt;&gt;"",L14&gt;0),VLOOKUP(P14,Bewertung!A$3:B$50,2,FALSE()),0)</f>
        <v>0</v>
      </c>
      <c r="N14" s="74">
        <f>IF(AND(L13-L14&gt;0,L14-L15,I14&lt;&gt;""),Bewertung!C61+M14,M14)</f>
        <v>0</v>
      </c>
      <c r="O14" s="40"/>
      <c r="P14" s="75" t="str">
        <f t="shared" si="3"/>
        <v/>
      </c>
      <c r="Q14" s="76"/>
      <c r="R14" s="76"/>
      <c r="S14" s="77">
        <f t="shared" si="4"/>
        <v>0</v>
      </c>
      <c r="T14" s="78">
        <f t="shared" si="5"/>
        <v>0</v>
      </c>
      <c r="U14" s="79" t="str">
        <f t="shared" si="6"/>
        <v/>
      </c>
    </row>
    <row r="15" spans="1:1024" x14ac:dyDescent="0.25">
      <c r="A15" s="69" t="str">
        <f t="shared" si="0"/>
        <v/>
      </c>
      <c r="B15" s="69" t="str">
        <f t="shared" si="1"/>
        <v/>
      </c>
      <c r="C15" s="63" t="str">
        <f>Teilnehmer!B15</f>
        <v>Hirlinger Andreas</v>
      </c>
      <c r="D15" s="70"/>
      <c r="E15" s="40"/>
      <c r="F15" s="40"/>
      <c r="G15" s="41"/>
      <c r="H15" s="40"/>
      <c r="I15" s="40"/>
      <c r="J15" s="40"/>
      <c r="K15" s="40"/>
      <c r="L15" s="72">
        <f t="shared" si="2"/>
        <v>0</v>
      </c>
      <c r="M15" s="73">
        <f>IF(AND(A15&lt;&gt;"",L15&gt;0),VLOOKUP(P15,Bewertung!A$3:B$50,2,FALSE()),0)</f>
        <v>0</v>
      </c>
      <c r="N15" s="74">
        <f>IF(AND(L14-L15&gt;0,L15-L16,I15&lt;&gt;""),Bewertung!C39+M15,M15)</f>
        <v>0</v>
      </c>
      <c r="O15" s="40"/>
      <c r="P15" s="75" t="str">
        <f t="shared" si="3"/>
        <v/>
      </c>
      <c r="Q15" s="76"/>
      <c r="R15" s="76"/>
      <c r="S15" s="77">
        <f t="shared" si="4"/>
        <v>0</v>
      </c>
      <c r="T15" s="78">
        <f t="shared" si="5"/>
        <v>0</v>
      </c>
      <c r="U15" s="79" t="str">
        <f t="shared" si="6"/>
        <v/>
      </c>
    </row>
    <row r="16" spans="1:1024" x14ac:dyDescent="0.25">
      <c r="A16" s="69" t="str">
        <f t="shared" si="0"/>
        <v/>
      </c>
      <c r="B16" s="69" t="str">
        <f t="shared" si="1"/>
        <v/>
      </c>
      <c r="C16" s="63" t="str">
        <f>Teilnehmer!B16</f>
        <v>Hürlimann Armin</v>
      </c>
      <c r="E16" s="40"/>
      <c r="F16" s="40"/>
      <c r="G16" s="41"/>
      <c r="H16" s="40"/>
      <c r="I16" s="40"/>
      <c r="J16" s="40"/>
      <c r="K16" s="40"/>
      <c r="L16" s="72">
        <f t="shared" si="2"/>
        <v>0</v>
      </c>
      <c r="M16" s="73">
        <f>IF(AND(A16&lt;&gt;"",L16&gt;0),VLOOKUP(P16,Bewertung!A$3:B$50,2,FALSE()),0)</f>
        <v>0</v>
      </c>
      <c r="N16" s="74">
        <f>IF(AND(L15-L16&gt;0,L16-L17,I16&lt;&gt;""),Bewertung!C31+M16,M16)</f>
        <v>0</v>
      </c>
      <c r="O16" s="40"/>
      <c r="P16" s="75" t="str">
        <f t="shared" si="3"/>
        <v/>
      </c>
      <c r="Q16" s="76"/>
      <c r="R16" s="76"/>
      <c r="S16" s="77">
        <f t="shared" si="4"/>
        <v>0</v>
      </c>
      <c r="T16" s="78">
        <f t="shared" si="5"/>
        <v>0</v>
      </c>
      <c r="U16" s="79" t="str">
        <f t="shared" si="6"/>
        <v/>
      </c>
    </row>
    <row r="17" spans="1:21" x14ac:dyDescent="0.25">
      <c r="A17" s="69" t="str">
        <f t="shared" si="0"/>
        <v/>
      </c>
      <c r="B17" s="69" t="str">
        <f t="shared" si="1"/>
        <v/>
      </c>
      <c r="C17" s="63" t="str">
        <f>Teilnehmer!B17</f>
        <v>Hürlimann Roland</v>
      </c>
      <c r="E17" s="40"/>
      <c r="F17" s="40"/>
      <c r="G17" s="41"/>
      <c r="H17" s="40"/>
      <c r="I17" s="40"/>
      <c r="J17" s="40"/>
      <c r="K17" s="40"/>
      <c r="L17" s="72">
        <f t="shared" si="2"/>
        <v>0</v>
      </c>
      <c r="M17" s="73">
        <f>IF(AND(A17&lt;&gt;"",L17&gt;0),VLOOKUP(P17,Bewertung!A$3:B$50,2,FALSE()),0)</f>
        <v>0</v>
      </c>
      <c r="N17" s="74">
        <f>IF(AND(L16-L17&gt;0,L17-L18,I17&lt;&gt;""),Bewertung!C41+M17,M17)</f>
        <v>0</v>
      </c>
      <c r="O17" s="40"/>
      <c r="P17" s="75" t="str">
        <f t="shared" si="3"/>
        <v/>
      </c>
      <c r="Q17" s="76"/>
      <c r="R17" s="76"/>
      <c r="S17" s="77">
        <f t="shared" si="4"/>
        <v>0</v>
      </c>
      <c r="T17" s="78">
        <f t="shared" si="5"/>
        <v>0</v>
      </c>
      <c r="U17" s="79" t="str">
        <f t="shared" si="6"/>
        <v/>
      </c>
    </row>
    <row r="18" spans="1:21" x14ac:dyDescent="0.25">
      <c r="A18" s="69" t="str">
        <f t="shared" si="0"/>
        <v/>
      </c>
      <c r="B18" s="69" t="str">
        <f t="shared" si="1"/>
        <v/>
      </c>
      <c r="C18" s="63" t="str">
        <f>Teilnehmer!B18</f>
        <v>Isler Urs</v>
      </c>
      <c r="E18" s="40"/>
      <c r="F18" s="40"/>
      <c r="G18" s="41"/>
      <c r="H18" s="40"/>
      <c r="I18" s="40"/>
      <c r="J18" s="40"/>
      <c r="K18" s="40"/>
      <c r="L18" s="72">
        <f t="shared" si="2"/>
        <v>0</v>
      </c>
      <c r="M18" s="73">
        <f>IF(AND(A18&lt;&gt;"",L18&gt;0),VLOOKUP(P18,Bewertung!A$3:B$50,2,FALSE()),0)</f>
        <v>0</v>
      </c>
      <c r="N18" s="74">
        <f>IF(AND(L17-L18&gt;0,L18-L19,I18&lt;&gt;""),Bewertung!C45+M18,M18)</f>
        <v>0</v>
      </c>
      <c r="O18" s="40"/>
      <c r="P18" s="75" t="str">
        <f t="shared" si="3"/>
        <v/>
      </c>
      <c r="Q18" s="76"/>
      <c r="R18" s="76"/>
      <c r="S18" s="77">
        <f t="shared" si="4"/>
        <v>0</v>
      </c>
      <c r="T18" s="78">
        <f t="shared" si="5"/>
        <v>0</v>
      </c>
      <c r="U18" s="79" t="str">
        <f t="shared" si="6"/>
        <v/>
      </c>
    </row>
    <row r="19" spans="1:21" x14ac:dyDescent="0.25">
      <c r="A19" s="69" t="str">
        <f t="shared" si="0"/>
        <v/>
      </c>
      <c r="B19" s="69" t="str">
        <f t="shared" si="1"/>
        <v/>
      </c>
      <c r="C19" s="63" t="str">
        <f>Teilnehmer!B19</f>
        <v>Jägli Nico</v>
      </c>
      <c r="D19" s="70"/>
      <c r="E19" s="40"/>
      <c r="F19" s="40"/>
      <c r="G19" s="41"/>
      <c r="H19" s="40"/>
      <c r="I19" s="40"/>
      <c r="J19" s="40"/>
      <c r="K19" s="40"/>
      <c r="L19" s="72">
        <f t="shared" si="2"/>
        <v>0</v>
      </c>
      <c r="M19" s="73">
        <f>IF(AND(A19&lt;&gt;"",L19&gt;0),VLOOKUP(P19,Bewertung!A$3:B$50,2,FALSE()),0)</f>
        <v>0</v>
      </c>
      <c r="N19" s="74">
        <f>IF(AND(L18-L19&gt;0,L19-L20,I19&lt;&gt;""),Bewertung!C35+M19,M19)</f>
        <v>0</v>
      </c>
      <c r="O19" s="40"/>
      <c r="P19" s="75" t="str">
        <f t="shared" si="3"/>
        <v/>
      </c>
      <c r="Q19" s="76"/>
      <c r="R19" s="76"/>
      <c r="S19" s="77">
        <f t="shared" si="4"/>
        <v>0</v>
      </c>
      <c r="T19" s="78">
        <f t="shared" si="5"/>
        <v>0</v>
      </c>
      <c r="U19" s="79" t="str">
        <f t="shared" si="6"/>
        <v/>
      </c>
    </row>
    <row r="20" spans="1:21" x14ac:dyDescent="0.25">
      <c r="A20" s="69" t="str">
        <f t="shared" si="0"/>
        <v/>
      </c>
      <c r="B20" s="69" t="str">
        <f t="shared" si="1"/>
        <v/>
      </c>
      <c r="C20" s="63" t="str">
        <f>Teilnehmer!B20</f>
        <v>Jud Martin</v>
      </c>
      <c r="D20" s="70"/>
      <c r="E20" s="40"/>
      <c r="F20" s="40"/>
      <c r="G20" s="41"/>
      <c r="H20" s="40"/>
      <c r="I20" s="40"/>
      <c r="J20" s="40"/>
      <c r="K20" s="40"/>
      <c r="L20" s="72">
        <f t="shared" si="2"/>
        <v>0</v>
      </c>
      <c r="M20" s="73">
        <f>IF(AND(A20&lt;&gt;"",L20&gt;0),VLOOKUP(P20,Bewertung!A$3:B$50,2,FALSE()),0)</f>
        <v>0</v>
      </c>
      <c r="N20" s="74">
        <f>IF(AND(L19-L20&gt;0,L20-L21,I20&lt;&gt;""),Bewertung!C57+M20,M20)</f>
        <v>0</v>
      </c>
      <c r="O20" s="40"/>
      <c r="P20" s="75" t="str">
        <f t="shared" si="3"/>
        <v/>
      </c>
      <c r="Q20" s="76"/>
      <c r="R20" s="76"/>
      <c r="S20" s="77">
        <f t="shared" si="4"/>
        <v>0</v>
      </c>
      <c r="T20" s="78">
        <f t="shared" si="5"/>
        <v>0</v>
      </c>
      <c r="U20" s="79" t="str">
        <f t="shared" si="6"/>
        <v/>
      </c>
    </row>
    <row r="21" spans="1:21" x14ac:dyDescent="0.25">
      <c r="A21" s="69" t="str">
        <f t="shared" si="0"/>
        <v/>
      </c>
      <c r="B21" s="69" t="str">
        <f t="shared" si="1"/>
        <v/>
      </c>
      <c r="C21" s="63" t="str">
        <f>Teilnehmer!B21</f>
        <v>Koachurovski Volodymyr</v>
      </c>
      <c r="D21" s="70"/>
      <c r="E21" s="40"/>
      <c r="F21" s="40"/>
      <c r="G21" s="41"/>
      <c r="H21" s="40"/>
      <c r="I21" s="40"/>
      <c r="J21" s="40"/>
      <c r="K21" s="82"/>
      <c r="L21" s="72">
        <f t="shared" si="2"/>
        <v>0</v>
      </c>
      <c r="M21" s="73">
        <f>IF(AND(A21&lt;&gt;"",L21&gt;0),VLOOKUP(P21,Bewertung!A$3:B$50,2,FALSE()),0)</f>
        <v>0</v>
      </c>
      <c r="N21" s="74">
        <f>IF(AND(L20-L21&gt;0,L21-L22,I21&lt;&gt;""),Bewertung!C47+M21,M21)</f>
        <v>0</v>
      </c>
      <c r="O21" s="40"/>
      <c r="P21" s="75" t="str">
        <f t="shared" si="3"/>
        <v/>
      </c>
      <c r="Q21" s="76"/>
      <c r="R21" s="76"/>
      <c r="S21" s="77">
        <f t="shared" si="4"/>
        <v>0</v>
      </c>
      <c r="T21" s="78">
        <f t="shared" si="5"/>
        <v>0</v>
      </c>
      <c r="U21" s="79" t="str">
        <f t="shared" si="6"/>
        <v/>
      </c>
    </row>
    <row r="22" spans="1:21" x14ac:dyDescent="0.25">
      <c r="A22" s="69" t="str">
        <f t="shared" si="0"/>
        <v/>
      </c>
      <c r="B22" s="69" t="str">
        <f t="shared" si="1"/>
        <v/>
      </c>
      <c r="C22" s="63" t="str">
        <f>Teilnehmer!B22</f>
        <v>Landert Beat</v>
      </c>
      <c r="D22" s="70"/>
      <c r="E22" s="40"/>
      <c r="F22" s="40"/>
      <c r="G22" s="41"/>
      <c r="H22" s="40"/>
      <c r="I22" s="40"/>
      <c r="J22" s="40"/>
      <c r="K22" s="40"/>
      <c r="L22" s="72">
        <f t="shared" si="2"/>
        <v>0</v>
      </c>
      <c r="M22" s="73">
        <f>IF(AND(A22&lt;&gt;"",L22&gt;0),VLOOKUP(P22,Bewertung!A$3:B$50,2,FALSE()),0)</f>
        <v>0</v>
      </c>
      <c r="N22" s="74">
        <f>IF(AND(L21-L22&gt;0,L22-L23,I22&lt;&gt;""),Bewertung!C45+M22,M22)</f>
        <v>0</v>
      </c>
      <c r="O22" s="40"/>
      <c r="P22" s="75" t="str">
        <f t="shared" si="3"/>
        <v/>
      </c>
      <c r="Q22" s="76"/>
      <c r="R22" s="76"/>
      <c r="S22" s="77">
        <f t="shared" si="4"/>
        <v>0</v>
      </c>
      <c r="T22" s="78">
        <f t="shared" si="5"/>
        <v>0</v>
      </c>
      <c r="U22" s="79" t="str">
        <f t="shared" si="6"/>
        <v/>
      </c>
    </row>
    <row r="23" spans="1:21" x14ac:dyDescent="0.25">
      <c r="A23" s="69" t="str">
        <f t="shared" si="0"/>
        <v/>
      </c>
      <c r="B23" s="69" t="str">
        <f t="shared" si="1"/>
        <v/>
      </c>
      <c r="C23" s="63" t="str">
        <f>Teilnehmer!B23</f>
        <v>Müller Armin</v>
      </c>
      <c r="E23" s="40"/>
      <c r="F23" s="40"/>
      <c r="G23" s="41"/>
      <c r="H23" s="40"/>
      <c r="I23" s="40"/>
      <c r="J23" s="40"/>
      <c r="K23" s="40"/>
      <c r="L23" s="72">
        <f t="shared" si="2"/>
        <v>0</v>
      </c>
      <c r="M23" s="73">
        <f>IF(AND(A23&lt;&gt;"",L23&gt;0),VLOOKUP(P23,Bewertung!A$3:B$50,2,FALSE()),0)</f>
        <v>0</v>
      </c>
      <c r="N23" s="74">
        <f>IF(AND(L22-L23&gt;0,L23-L24,I23&lt;&gt;""),Bewertung!C53+M23,M23)</f>
        <v>0</v>
      </c>
      <c r="O23" s="40"/>
      <c r="P23" s="75" t="str">
        <f t="shared" si="3"/>
        <v/>
      </c>
      <c r="Q23" s="76"/>
      <c r="R23" s="76"/>
      <c r="S23" s="77">
        <f t="shared" si="4"/>
        <v>0</v>
      </c>
      <c r="T23" s="78">
        <f t="shared" si="5"/>
        <v>0</v>
      </c>
      <c r="U23" s="79" t="str">
        <f t="shared" si="6"/>
        <v/>
      </c>
    </row>
    <row r="24" spans="1:21" x14ac:dyDescent="0.25">
      <c r="A24" s="69" t="str">
        <f t="shared" si="0"/>
        <v/>
      </c>
      <c r="B24" s="69" t="str">
        <f t="shared" si="1"/>
        <v/>
      </c>
      <c r="C24" s="63" t="str">
        <f>Teilnehmer!B24</f>
        <v>Rothenbühler Andreas</v>
      </c>
      <c r="D24" s="70"/>
      <c r="E24" s="40"/>
      <c r="F24" s="40"/>
      <c r="G24" s="41"/>
      <c r="H24" s="40"/>
      <c r="I24" s="40"/>
      <c r="J24" s="40"/>
      <c r="K24" s="40"/>
      <c r="L24" s="72">
        <f t="shared" si="2"/>
        <v>0</v>
      </c>
      <c r="M24" s="73">
        <f>IF(AND(A24&lt;&gt;"",L24&gt;0),VLOOKUP(P24,Bewertung!A$3:B$50,2,FALSE()),0)</f>
        <v>0</v>
      </c>
      <c r="N24" s="74">
        <f>IF(AND(L23-L24&gt;0,L24-L25,I24&lt;&gt;""),Bewertung!C46+M24,M24)</f>
        <v>0</v>
      </c>
      <c r="O24" s="40"/>
      <c r="P24" s="75" t="str">
        <f t="shared" si="3"/>
        <v/>
      </c>
      <c r="Q24" s="76"/>
      <c r="R24" s="76"/>
      <c r="S24" s="77">
        <f t="shared" si="4"/>
        <v>0</v>
      </c>
      <c r="T24" s="78">
        <f t="shared" si="5"/>
        <v>0</v>
      </c>
      <c r="U24" s="79" t="str">
        <f t="shared" si="6"/>
        <v/>
      </c>
    </row>
    <row r="25" spans="1:21" x14ac:dyDescent="0.25">
      <c r="A25" s="69" t="str">
        <f t="shared" si="0"/>
        <v/>
      </c>
      <c r="B25" s="69" t="str">
        <f t="shared" si="1"/>
        <v/>
      </c>
      <c r="C25" s="63" t="str">
        <f>Teilnehmer!B25</f>
        <v>Schenker Ronald</v>
      </c>
      <c r="E25" s="40"/>
      <c r="F25" s="40"/>
      <c r="G25" s="41"/>
      <c r="H25" s="40"/>
      <c r="I25" s="40"/>
      <c r="J25" s="40"/>
      <c r="K25" s="40"/>
      <c r="L25" s="72">
        <f t="shared" si="2"/>
        <v>0</v>
      </c>
      <c r="M25" s="73">
        <f>IF(AND(A25&lt;&gt;"",L25&gt;0),VLOOKUP(P25,Bewertung!A$3:B$50,2,FALSE()),0)</f>
        <v>0</v>
      </c>
      <c r="N25" s="74">
        <f>IF(AND(L24-L25&gt;0,L25-L26,I25&lt;&gt;""),Bewertung!C37+M25,M25)</f>
        <v>0</v>
      </c>
      <c r="O25" s="40"/>
      <c r="P25" s="75" t="str">
        <f t="shared" si="3"/>
        <v/>
      </c>
      <c r="Q25" s="76"/>
      <c r="R25" s="76"/>
      <c r="S25" s="77">
        <f t="shared" si="4"/>
        <v>0</v>
      </c>
      <c r="T25" s="78">
        <f t="shared" si="5"/>
        <v>0</v>
      </c>
      <c r="U25" s="79" t="str">
        <f t="shared" si="6"/>
        <v/>
      </c>
    </row>
    <row r="26" spans="1:21" x14ac:dyDescent="0.25">
      <c r="A26" s="69" t="str">
        <f t="shared" si="0"/>
        <v/>
      </c>
      <c r="B26" s="69" t="str">
        <f t="shared" si="1"/>
        <v/>
      </c>
      <c r="C26" s="63" t="str">
        <f>Teilnehmer!B26</f>
        <v>Schmid Bruno</v>
      </c>
      <c r="D26" s="70"/>
      <c r="E26" s="40"/>
      <c r="F26" s="40"/>
      <c r="G26" s="41"/>
      <c r="H26" s="40"/>
      <c r="I26" s="40"/>
      <c r="J26" s="40"/>
      <c r="K26" s="40"/>
      <c r="L26" s="72">
        <f t="shared" si="2"/>
        <v>0</v>
      </c>
      <c r="M26" s="73">
        <f>IF(AND(A26&lt;&gt;"",L26&gt;0),VLOOKUP(P26,Bewertung!A$3:B$50,2,FALSE()),0)</f>
        <v>0</v>
      </c>
      <c r="N26" s="74">
        <f>IF(AND(L25-L26&gt;0,L26-L27,I26&lt;&gt;""),Bewertung!C32+M26,M26)</f>
        <v>0</v>
      </c>
      <c r="O26" s="40"/>
      <c r="P26" s="75" t="str">
        <f t="shared" si="3"/>
        <v/>
      </c>
      <c r="Q26" s="76"/>
      <c r="R26" s="76"/>
      <c r="S26" s="77">
        <f t="shared" si="4"/>
        <v>0</v>
      </c>
      <c r="T26" s="78">
        <f t="shared" si="5"/>
        <v>0</v>
      </c>
      <c r="U26" s="79" t="str">
        <f t="shared" si="6"/>
        <v/>
      </c>
    </row>
    <row r="27" spans="1:21" x14ac:dyDescent="0.25">
      <c r="A27" s="69" t="str">
        <f t="shared" si="0"/>
        <v/>
      </c>
      <c r="B27" s="69" t="str">
        <f t="shared" si="1"/>
        <v/>
      </c>
      <c r="C27" s="63" t="str">
        <f>Teilnehmer!B27</f>
        <v>Schmid Peter</v>
      </c>
      <c r="D27" s="70"/>
      <c r="E27" s="40"/>
      <c r="F27" s="40"/>
      <c r="G27" s="40"/>
      <c r="H27" s="40"/>
      <c r="I27" s="40"/>
      <c r="J27" s="40"/>
      <c r="K27" s="40"/>
      <c r="L27" s="72">
        <f t="shared" si="2"/>
        <v>0</v>
      </c>
      <c r="M27" s="73">
        <f>IF(AND(A27&lt;&gt;"",L27&gt;0),VLOOKUP(P27,Bewertung!A$3:B$50,2,FALSE()),0)</f>
        <v>0</v>
      </c>
      <c r="N27" s="74">
        <f>IF(AND(L26-L27&gt;0,L27-L28,I27&lt;&gt;""),Bewertung!C48+M27,M27)</f>
        <v>0</v>
      </c>
      <c r="O27" s="40"/>
      <c r="P27" s="75" t="str">
        <f t="shared" si="3"/>
        <v/>
      </c>
      <c r="Q27" s="76"/>
      <c r="R27" s="76"/>
      <c r="S27" s="77">
        <f t="shared" si="4"/>
        <v>0</v>
      </c>
      <c r="T27" s="78">
        <f t="shared" si="5"/>
        <v>0</v>
      </c>
      <c r="U27" s="79" t="str">
        <f t="shared" si="6"/>
        <v/>
      </c>
    </row>
    <row r="28" spans="1:21" x14ac:dyDescent="0.25">
      <c r="A28" s="69" t="str">
        <f t="shared" si="0"/>
        <v/>
      </c>
      <c r="B28" s="69" t="str">
        <f t="shared" si="1"/>
        <v/>
      </c>
      <c r="C28" s="63" t="str">
        <f>Teilnehmer!B28</f>
        <v>Segreff Marco</v>
      </c>
      <c r="D28" s="70"/>
      <c r="E28" s="40"/>
      <c r="F28" s="40"/>
      <c r="G28" s="41"/>
      <c r="H28" s="40"/>
      <c r="I28" s="40"/>
      <c r="J28" s="40"/>
      <c r="K28" s="40"/>
      <c r="L28" s="72">
        <f t="shared" si="2"/>
        <v>0</v>
      </c>
      <c r="M28" s="73">
        <f>IF(AND(A28&lt;&gt;"",L28&gt;0),VLOOKUP(P28,Bewertung!A$3:B$50,2,FALSE()),0)</f>
        <v>0</v>
      </c>
      <c r="N28" s="74">
        <f>IF(AND(L27-L28&gt;0,L28-L29,I28&lt;&gt;""),Bewertung!C40+M28,M28)</f>
        <v>0</v>
      </c>
      <c r="O28" s="40"/>
      <c r="P28" s="75" t="str">
        <f t="shared" si="3"/>
        <v/>
      </c>
      <c r="Q28" s="76"/>
      <c r="R28" s="76"/>
      <c r="S28" s="77">
        <f t="shared" si="4"/>
        <v>0</v>
      </c>
      <c r="T28" s="78">
        <f t="shared" si="5"/>
        <v>0</v>
      </c>
      <c r="U28" s="79" t="str">
        <f t="shared" si="6"/>
        <v/>
      </c>
    </row>
    <row r="29" spans="1:21" x14ac:dyDescent="0.25">
      <c r="A29" s="69" t="str">
        <f t="shared" si="0"/>
        <v/>
      </c>
      <c r="B29" s="69" t="str">
        <f t="shared" si="1"/>
        <v/>
      </c>
      <c r="C29" s="63" t="str">
        <f>Teilnehmer!B29</f>
        <v>Spielmann Andreas</v>
      </c>
      <c r="E29" s="40"/>
      <c r="F29" s="40"/>
      <c r="G29" s="41"/>
      <c r="H29" s="40"/>
      <c r="I29" s="40"/>
      <c r="J29" s="40"/>
      <c r="K29" s="40"/>
      <c r="L29" s="72">
        <f t="shared" si="2"/>
        <v>0</v>
      </c>
      <c r="M29" s="73">
        <f>IF(AND(A29&lt;&gt;"",L29&gt;0),VLOOKUP(P29,Bewertung!A$3:B$50,2,FALSE()),0)</f>
        <v>0</v>
      </c>
      <c r="N29" s="74">
        <f>IF(AND(L28-L29&gt;0,L29-L30,I29&lt;&gt;""),Bewertung!C43+M29,M29)</f>
        <v>0</v>
      </c>
      <c r="O29" s="40"/>
      <c r="P29" s="75" t="str">
        <f t="shared" si="3"/>
        <v/>
      </c>
      <c r="Q29" s="76"/>
      <c r="R29" s="76"/>
      <c r="S29" s="77">
        <f t="shared" si="4"/>
        <v>0</v>
      </c>
      <c r="T29" s="78">
        <f t="shared" si="5"/>
        <v>0</v>
      </c>
      <c r="U29" s="79" t="str">
        <f t="shared" si="6"/>
        <v/>
      </c>
    </row>
    <row r="30" spans="1:21" x14ac:dyDescent="0.25">
      <c r="A30" s="69" t="str">
        <f t="shared" si="0"/>
        <v/>
      </c>
      <c r="B30" s="69" t="str">
        <f t="shared" si="1"/>
        <v/>
      </c>
      <c r="C30" s="63" t="str">
        <f>Teilnehmer!B30</f>
        <v>Sprich Adrian</v>
      </c>
      <c r="D30" s="70"/>
      <c r="E30" s="40"/>
      <c r="F30" s="40"/>
      <c r="G30" s="41"/>
      <c r="H30" s="40"/>
      <c r="I30" s="40"/>
      <c r="J30" s="40"/>
      <c r="K30" s="40"/>
      <c r="L30" s="72">
        <f t="shared" si="2"/>
        <v>0</v>
      </c>
      <c r="M30" s="73">
        <f>IF(AND(A30&lt;&gt;"",L30&gt;0),VLOOKUP(P30,Bewertung!A$3:B$50,2,FALSE()),0)</f>
        <v>0</v>
      </c>
      <c r="N30" s="74">
        <f>IF(AND(L29-L30&gt;0,L30-L31,I30&lt;&gt;""),Bewertung!C44+M30,M30)</f>
        <v>0</v>
      </c>
      <c r="O30" s="40"/>
      <c r="P30" s="75" t="str">
        <f t="shared" si="3"/>
        <v/>
      </c>
      <c r="Q30" s="76"/>
      <c r="R30" s="76"/>
      <c r="S30" s="77">
        <f t="shared" si="4"/>
        <v>0</v>
      </c>
      <c r="T30" s="78">
        <f t="shared" si="5"/>
        <v>0</v>
      </c>
      <c r="U30" s="79" t="str">
        <f t="shared" si="6"/>
        <v/>
      </c>
    </row>
    <row r="31" spans="1:21" x14ac:dyDescent="0.25">
      <c r="A31" s="69" t="str">
        <f t="shared" si="0"/>
        <v/>
      </c>
      <c r="B31" s="69" t="str">
        <f t="shared" si="1"/>
        <v/>
      </c>
      <c r="C31" s="63" t="str">
        <f>Teilnehmer!B31</f>
        <v>Stauber Simon</v>
      </c>
      <c r="D31" s="70"/>
      <c r="E31" s="40"/>
      <c r="F31" s="40"/>
      <c r="G31" s="41"/>
      <c r="H31" s="40"/>
      <c r="I31" s="40"/>
      <c r="J31" s="40"/>
      <c r="K31" s="40"/>
      <c r="L31" s="72">
        <f t="shared" si="2"/>
        <v>0</v>
      </c>
      <c r="M31" s="73">
        <f>IF(AND(A31&lt;&gt;"",L31&gt;0),VLOOKUP(P31,Bewertung!A$3:B$50,2,FALSE()),0)</f>
        <v>0</v>
      </c>
      <c r="N31" s="74">
        <f>IF(AND(L30-L31&gt;0,L31-L32,I31&lt;&gt;""),Bewertung!C36+M31,M31)</f>
        <v>0</v>
      </c>
      <c r="O31" s="40"/>
      <c r="P31" s="75" t="str">
        <f t="shared" si="3"/>
        <v/>
      </c>
      <c r="Q31" s="76"/>
      <c r="R31" s="76"/>
      <c r="S31" s="77">
        <f t="shared" si="4"/>
        <v>0</v>
      </c>
      <c r="T31" s="78">
        <f t="shared" si="5"/>
        <v>0</v>
      </c>
      <c r="U31" s="79" t="str">
        <f t="shared" si="6"/>
        <v/>
      </c>
    </row>
    <row r="32" spans="1:21" x14ac:dyDescent="0.25">
      <c r="A32" s="69" t="str">
        <f t="shared" si="0"/>
        <v/>
      </c>
      <c r="B32" s="69" t="str">
        <f t="shared" si="1"/>
        <v/>
      </c>
      <c r="C32" s="63" t="str">
        <f>Teilnehmer!B32</f>
        <v>Stemmler Miriam</v>
      </c>
      <c r="D32" s="70"/>
      <c r="E32" s="40"/>
      <c r="F32" s="40"/>
      <c r="G32" s="41"/>
      <c r="H32" s="40"/>
      <c r="I32" s="40"/>
      <c r="J32" s="40"/>
      <c r="K32" s="40"/>
      <c r="L32" s="72">
        <f t="shared" si="2"/>
        <v>0</v>
      </c>
      <c r="M32" s="73">
        <f>IF(AND(A32&lt;&gt;"",L32&gt;0),VLOOKUP(P32,Bewertung!A$3:B$50,2,FALSE()),0)</f>
        <v>0</v>
      </c>
      <c r="N32" s="74">
        <f>IF(AND(L31-L32&gt;0,L32-L33,I32&lt;&gt;""),Bewertung!C50+M32,M32)</f>
        <v>0</v>
      </c>
      <c r="O32" s="40"/>
      <c r="P32" s="75" t="str">
        <f t="shared" si="3"/>
        <v/>
      </c>
      <c r="Q32" s="76"/>
      <c r="R32" s="76"/>
      <c r="S32" s="77">
        <f t="shared" si="4"/>
        <v>0</v>
      </c>
      <c r="T32" s="78">
        <f t="shared" si="5"/>
        <v>0</v>
      </c>
      <c r="U32" s="79" t="str">
        <f t="shared" si="6"/>
        <v/>
      </c>
    </row>
    <row r="33" spans="1:21" x14ac:dyDescent="0.25">
      <c r="A33" s="69" t="str">
        <f t="shared" si="0"/>
        <v/>
      </c>
      <c r="B33" s="69" t="str">
        <f t="shared" si="1"/>
        <v/>
      </c>
      <c r="C33" s="63" t="str">
        <f>Teilnehmer!B33</f>
        <v>Stemmler Thomas</v>
      </c>
      <c r="E33" s="40"/>
      <c r="F33" s="40"/>
      <c r="G33" s="40"/>
      <c r="H33" s="40"/>
      <c r="I33" s="40"/>
      <c r="J33" s="40"/>
      <c r="K33" s="40"/>
      <c r="L33" s="72">
        <f t="shared" si="2"/>
        <v>0</v>
      </c>
      <c r="M33" s="73">
        <f>IF(AND(A33&lt;&gt;"",L33&gt;0),VLOOKUP(P33,Bewertung!A$3:B$50,2,FALSE()),0)</f>
        <v>0</v>
      </c>
      <c r="N33" s="74">
        <f>IF(AND(L32-L33&gt;0,L33-L34,I33&lt;&gt;""),Bewertung!C54+M33,M33)</f>
        <v>0</v>
      </c>
      <c r="O33" s="40"/>
      <c r="P33" s="75" t="str">
        <f t="shared" si="3"/>
        <v/>
      </c>
      <c r="Q33" s="76"/>
      <c r="R33" s="76"/>
      <c r="S33" s="77">
        <f t="shared" si="4"/>
        <v>0</v>
      </c>
      <c r="T33" s="78">
        <f t="shared" si="5"/>
        <v>0</v>
      </c>
      <c r="U33" s="79" t="str">
        <f t="shared" si="6"/>
        <v/>
      </c>
    </row>
    <row r="34" spans="1:21" x14ac:dyDescent="0.25">
      <c r="A34" s="69" t="str">
        <f t="shared" si="0"/>
        <v/>
      </c>
      <c r="B34" s="69" t="str">
        <f t="shared" si="1"/>
        <v/>
      </c>
      <c r="C34" s="63" t="str">
        <f>Teilnehmer!B34</f>
        <v>Straub Beat</v>
      </c>
      <c r="D34" s="70"/>
      <c r="E34" s="40"/>
      <c r="F34" s="40"/>
      <c r="G34" s="40"/>
      <c r="H34" s="40"/>
      <c r="I34" s="40"/>
      <c r="J34" s="40"/>
      <c r="K34" s="40"/>
      <c r="L34" s="72">
        <f t="shared" si="2"/>
        <v>0</v>
      </c>
      <c r="M34" s="73">
        <f>IF(AND(A34&lt;&gt;"",L34&gt;0),VLOOKUP(P34,Bewertung!A$3:B$50,2,FALSE()),0)</f>
        <v>0</v>
      </c>
      <c r="N34" s="74">
        <f>IF(AND(L33-L34&gt;0,L34-L35,I34&lt;&gt;""),Bewertung!C55+M34,M34)</f>
        <v>0</v>
      </c>
      <c r="O34" s="40"/>
      <c r="P34" s="75" t="str">
        <f t="shared" si="3"/>
        <v/>
      </c>
      <c r="Q34" s="76"/>
      <c r="R34" s="76"/>
      <c r="S34" s="77">
        <f t="shared" si="4"/>
        <v>0</v>
      </c>
      <c r="T34" s="78">
        <f t="shared" si="5"/>
        <v>0</v>
      </c>
      <c r="U34" s="79" t="str">
        <f t="shared" si="6"/>
        <v/>
      </c>
    </row>
    <row r="35" spans="1:21" x14ac:dyDescent="0.25">
      <c r="A35" s="69" t="str">
        <f t="shared" si="0"/>
        <v/>
      </c>
      <c r="B35" s="69" t="str">
        <f t="shared" si="1"/>
        <v/>
      </c>
      <c r="C35" s="63" t="str">
        <f>Teilnehmer!B35</f>
        <v>von der Crone Markus</v>
      </c>
      <c r="D35" s="70"/>
      <c r="E35" s="40"/>
      <c r="F35" s="40"/>
      <c r="G35" s="41"/>
      <c r="H35" s="40"/>
      <c r="I35" s="40"/>
      <c r="J35" s="40"/>
      <c r="K35" s="40"/>
      <c r="L35" s="72">
        <f t="shared" si="2"/>
        <v>0</v>
      </c>
      <c r="M35" s="73">
        <f>IF(AND(A35&lt;&gt;"",L35&gt;0),VLOOKUP(P35,Bewertung!A$3:B$50,2,FALSE()),0)</f>
        <v>0</v>
      </c>
      <c r="N35" s="74">
        <f>IF(AND(L34-L35&gt;0,L35-L36,I35&lt;&gt;""),Bewertung!C56+M35,M35)</f>
        <v>0</v>
      </c>
      <c r="O35" s="40"/>
      <c r="P35" s="75" t="str">
        <f t="shared" si="3"/>
        <v/>
      </c>
      <c r="Q35" s="76"/>
      <c r="R35" s="76"/>
      <c r="S35" s="77">
        <f t="shared" si="4"/>
        <v>0</v>
      </c>
      <c r="T35" s="78">
        <f t="shared" si="5"/>
        <v>0</v>
      </c>
      <c r="U35" s="79" t="str">
        <f t="shared" si="6"/>
        <v/>
      </c>
    </row>
    <row r="36" spans="1:21" x14ac:dyDescent="0.25">
      <c r="A36" s="69" t="str">
        <f t="shared" si="0"/>
        <v/>
      </c>
      <c r="B36" s="69" t="str">
        <f t="shared" si="1"/>
        <v/>
      </c>
      <c r="C36" s="63" t="str">
        <f>Teilnehmer!B36</f>
        <v>Wegmann Adrian</v>
      </c>
      <c r="D36" s="70"/>
      <c r="E36" s="40"/>
      <c r="F36" s="40"/>
      <c r="G36" s="41"/>
      <c r="H36" s="40"/>
      <c r="I36" s="40"/>
      <c r="J36" s="40"/>
      <c r="K36" s="40"/>
      <c r="L36" s="72">
        <f t="shared" si="2"/>
        <v>0</v>
      </c>
      <c r="M36" s="73">
        <f>IF(AND(A36&lt;&gt;"",L36&gt;0),VLOOKUP(P36,Bewertung!A$3:B$50,2,FALSE()),0)</f>
        <v>0</v>
      </c>
      <c r="N36" s="74">
        <f>IF(AND(L35-L36&gt;0,L36-L37,I36&lt;&gt;""),Bewertung!C58+M36,M36)</f>
        <v>0</v>
      </c>
      <c r="O36" s="40"/>
      <c r="P36" s="75" t="str">
        <f t="shared" si="3"/>
        <v/>
      </c>
      <c r="Q36" s="76"/>
      <c r="R36" s="76"/>
      <c r="S36" s="77">
        <f t="shared" si="4"/>
        <v>0</v>
      </c>
      <c r="T36" s="78">
        <f t="shared" si="5"/>
        <v>0</v>
      </c>
      <c r="U36" s="79" t="str">
        <f t="shared" si="6"/>
        <v/>
      </c>
    </row>
    <row r="37" spans="1:21" x14ac:dyDescent="0.25">
      <c r="A37" s="69" t="str">
        <f t="shared" si="0"/>
        <v/>
      </c>
      <c r="B37" s="69" t="str">
        <f t="shared" si="1"/>
        <v/>
      </c>
      <c r="C37" s="63" t="str">
        <f>Teilnehmer!B37</f>
        <v>Wesp Gerhard</v>
      </c>
      <c r="E37" s="40"/>
      <c r="F37" s="40"/>
      <c r="G37" s="41"/>
      <c r="H37" s="40"/>
      <c r="I37" s="40"/>
      <c r="J37" s="40"/>
      <c r="K37" s="40"/>
      <c r="L37" s="72">
        <f t="shared" si="2"/>
        <v>0</v>
      </c>
      <c r="M37" s="73">
        <f>IF(AND(A37&lt;&gt;"",L37&gt;0),VLOOKUP(P37,Bewertung!A$3:B$50,2,FALSE()),0)</f>
        <v>0</v>
      </c>
      <c r="N37" s="74">
        <f>IF(AND(L36-L37&gt;0,L37-L38,I37&lt;&gt;""),Bewertung!C62+M37,M37)</f>
        <v>0</v>
      </c>
      <c r="O37" s="40"/>
      <c r="P37" s="75" t="str">
        <f t="shared" si="3"/>
        <v/>
      </c>
      <c r="Q37" s="76"/>
      <c r="R37" s="76"/>
      <c r="S37" s="77">
        <f t="shared" si="4"/>
        <v>0</v>
      </c>
      <c r="T37" s="78">
        <f t="shared" si="5"/>
        <v>0</v>
      </c>
      <c r="U37" s="79" t="str">
        <f t="shared" si="6"/>
        <v/>
      </c>
    </row>
    <row r="38" spans="1:21" x14ac:dyDescent="0.25">
      <c r="A38" s="69" t="str">
        <f t="shared" si="0"/>
        <v/>
      </c>
      <c r="B38" s="69" t="str">
        <f t="shared" si="1"/>
        <v/>
      </c>
      <c r="C38" s="63" t="str">
        <f>Teilnehmer!B38</f>
        <v>Willi Ernst</v>
      </c>
      <c r="E38" s="40"/>
      <c r="F38" s="40"/>
      <c r="G38" s="41"/>
      <c r="H38" s="40"/>
      <c r="I38" s="40"/>
      <c r="J38" s="40"/>
      <c r="K38" s="40"/>
      <c r="L38" s="72">
        <f t="shared" si="2"/>
        <v>0</v>
      </c>
      <c r="M38" s="73">
        <f>IF(AND(A38&lt;&gt;"",L38&gt;0),VLOOKUP(P38,Bewertung!A$3:B$50,2,FALSE()),0)</f>
        <v>0</v>
      </c>
      <c r="N38" s="74">
        <f>IF(AND(L37-L38&gt;0,L38-L39,I38&lt;&gt;""),Bewertung!C63+M38,M38)</f>
        <v>0</v>
      </c>
      <c r="O38" s="40"/>
      <c r="P38" s="75" t="str">
        <f t="shared" si="3"/>
        <v/>
      </c>
      <c r="Q38" s="76"/>
      <c r="R38" s="76"/>
      <c r="S38" s="77">
        <f t="shared" si="4"/>
        <v>0</v>
      </c>
      <c r="T38" s="78">
        <f t="shared" si="5"/>
        <v>0</v>
      </c>
      <c r="U38" s="79" t="str">
        <f t="shared" si="6"/>
        <v/>
      </c>
    </row>
    <row r="39" spans="1:21" x14ac:dyDescent="0.25">
      <c r="A39" s="69" t="str">
        <f t="shared" si="0"/>
        <v/>
      </c>
      <c r="B39" s="69" t="str">
        <f t="shared" si="1"/>
        <v/>
      </c>
      <c r="C39" s="63" t="str">
        <f>Teilnehmer!B39</f>
        <v>Zehnder Joel</v>
      </c>
      <c r="E39" s="40"/>
      <c r="F39" s="40"/>
      <c r="G39" s="41"/>
      <c r="H39" s="40"/>
      <c r="I39" s="40"/>
      <c r="J39" s="40"/>
      <c r="K39" s="40"/>
      <c r="L39" s="72">
        <f t="shared" si="2"/>
        <v>0</v>
      </c>
      <c r="M39" s="73">
        <f>IF(AND(A39&lt;&gt;"",L39&gt;0),VLOOKUP(P39,Bewertung!A$3:B$50,2,FALSE()),0)</f>
        <v>0</v>
      </c>
      <c r="N39" s="74">
        <f>IF(AND(L38-L39&gt;0,L39-L40,I39&lt;&gt;""),Bewertung!C65+M39,M39)</f>
        <v>0</v>
      </c>
      <c r="O39" s="40"/>
      <c r="P39" s="75" t="str">
        <f t="shared" si="3"/>
        <v/>
      </c>
      <c r="Q39" s="76"/>
      <c r="R39" s="76"/>
      <c r="S39" s="77">
        <f t="shared" si="4"/>
        <v>0</v>
      </c>
      <c r="T39" s="78">
        <f t="shared" si="5"/>
        <v>0</v>
      </c>
      <c r="U39" s="79" t="str">
        <f t="shared" si="6"/>
        <v/>
      </c>
    </row>
    <row r="40" spans="1:21" x14ac:dyDescent="0.25">
      <c r="A40" s="69" t="str">
        <f t="shared" si="0"/>
        <v/>
      </c>
      <c r="B40" s="69" t="str">
        <f t="shared" si="1"/>
        <v/>
      </c>
      <c r="C40" s="63" t="str">
        <f>Teilnehmer!B40</f>
        <v>Zeitner Luc</v>
      </c>
      <c r="E40" s="40"/>
      <c r="F40" s="40"/>
      <c r="G40" s="41"/>
      <c r="H40" s="40"/>
      <c r="I40" s="40"/>
      <c r="J40" s="40"/>
      <c r="K40" s="40"/>
      <c r="L40" s="72">
        <f t="shared" si="2"/>
        <v>0</v>
      </c>
      <c r="M40" s="73">
        <f>IF(AND(A40&lt;&gt;"",L40&gt;0),VLOOKUP(P40,Bewertung!A$3:B$50,2,FALSE()),0)</f>
        <v>0</v>
      </c>
      <c r="N40" s="74">
        <f>IF(AND(L39-L40&gt;0,L40-L41,I40&lt;&gt;""),Bewertung!C66+M40,M40)</f>
        <v>0</v>
      </c>
      <c r="O40" s="40"/>
      <c r="P40" s="75" t="str">
        <f t="shared" si="3"/>
        <v/>
      </c>
      <c r="Q40" s="76"/>
      <c r="R40" s="76"/>
      <c r="S40" s="77">
        <f t="shared" si="4"/>
        <v>0</v>
      </c>
      <c r="T40" s="78">
        <f t="shared" si="5"/>
        <v>0</v>
      </c>
      <c r="U40" s="79" t="str">
        <f t="shared" si="6"/>
        <v/>
      </c>
    </row>
    <row r="41" spans="1:21" x14ac:dyDescent="0.25">
      <c r="A41" s="69" t="str">
        <f t="shared" si="0"/>
        <v/>
      </c>
      <c r="B41" s="69" t="str">
        <f t="shared" si="1"/>
        <v/>
      </c>
      <c r="C41" s="63" t="str">
        <f>Teilnehmer!B41</f>
        <v>Zimmermann Urs</v>
      </c>
      <c r="E41" s="40"/>
      <c r="F41" s="40"/>
      <c r="G41" s="41"/>
      <c r="H41" s="40"/>
      <c r="I41" s="40"/>
      <c r="J41" s="40"/>
      <c r="K41" s="40"/>
      <c r="L41" s="72">
        <f t="shared" si="2"/>
        <v>0</v>
      </c>
      <c r="M41" s="73">
        <f>IF(AND(A41&lt;&gt;"",L41&gt;0),VLOOKUP(P41,Bewertung!A$3:B$50,2,FALSE()),0)</f>
        <v>0</v>
      </c>
      <c r="N41" s="74">
        <f>IF(AND(L40-L41&gt;0,L41-L42,I41&lt;&gt;""),Bewertung!C67+M41,M41)</f>
        <v>0</v>
      </c>
      <c r="O41" s="40"/>
      <c r="P41" s="75" t="str">
        <f t="shared" si="3"/>
        <v/>
      </c>
      <c r="Q41" s="76"/>
      <c r="R41" s="76"/>
      <c r="S41" s="77">
        <f t="shared" si="4"/>
        <v>0</v>
      </c>
      <c r="T41" s="78">
        <f t="shared" si="5"/>
        <v>0</v>
      </c>
      <c r="U41" s="79" t="str">
        <f t="shared" si="6"/>
        <v/>
      </c>
    </row>
    <row r="42" spans="1:21" x14ac:dyDescent="0.25">
      <c r="A42" s="69" t="str">
        <f t="shared" si="0"/>
        <v/>
      </c>
      <c r="B42" s="69" t="str">
        <f t="shared" si="1"/>
        <v/>
      </c>
      <c r="C42" s="63">
        <f>Teilnehmer!B42</f>
        <v>0</v>
      </c>
      <c r="E42" s="40"/>
      <c r="F42" s="40"/>
      <c r="G42" s="41"/>
      <c r="H42" s="40"/>
      <c r="I42" s="40"/>
      <c r="J42" s="40"/>
      <c r="K42" s="40"/>
      <c r="L42" s="72">
        <f t="shared" si="2"/>
        <v>0</v>
      </c>
      <c r="M42" s="73">
        <f>IF(AND(A42&lt;&gt;"",L42&gt;0),VLOOKUP(P42,Bewertung!A$3:B$50,2,FALSE()),0)</f>
        <v>0</v>
      </c>
      <c r="N42" s="74">
        <f>IF(AND(L41-L42&gt;0,L42-L43,I42&lt;&gt;""),Bewertung!C69+M42,M42)</f>
        <v>0</v>
      </c>
      <c r="O42" s="40"/>
      <c r="P42" s="75" t="str">
        <f t="shared" si="3"/>
        <v/>
      </c>
      <c r="Q42" s="76"/>
      <c r="R42" s="76"/>
      <c r="S42" s="77">
        <f t="shared" si="4"/>
        <v>0</v>
      </c>
      <c r="T42" s="78">
        <f t="shared" si="5"/>
        <v>0</v>
      </c>
      <c r="U42" s="79" t="str">
        <f t="shared" si="6"/>
        <v/>
      </c>
    </row>
    <row r="43" spans="1:21" x14ac:dyDescent="0.25">
      <c r="A43" s="69" t="str">
        <f t="shared" si="0"/>
        <v/>
      </c>
      <c r="B43" s="69" t="str">
        <f t="shared" si="1"/>
        <v/>
      </c>
      <c r="C43" s="63">
        <f>Teilnehmer!B43</f>
        <v>0</v>
      </c>
      <c r="E43" s="40"/>
      <c r="F43" s="40"/>
      <c r="G43" s="41"/>
      <c r="H43" s="40"/>
      <c r="I43" s="40"/>
      <c r="J43" s="40"/>
      <c r="K43" s="40"/>
      <c r="L43" s="72">
        <f t="shared" si="2"/>
        <v>0</v>
      </c>
      <c r="M43" s="73">
        <f>IF(AND(A43&lt;&gt;"",L43&gt;0),VLOOKUP(P43,Bewertung!A$3:B$50,2,FALSE()),0)</f>
        <v>0</v>
      </c>
      <c r="N43" s="74">
        <f>IF(AND(L42-L43&gt;0,L43-L44,I43&lt;&gt;""),Bewertung!C70+M43,M43)</f>
        <v>0</v>
      </c>
      <c r="O43" s="40"/>
      <c r="P43" s="75" t="str">
        <f t="shared" si="3"/>
        <v/>
      </c>
      <c r="Q43" s="76"/>
      <c r="R43" s="76"/>
      <c r="S43" s="77">
        <f t="shared" si="4"/>
        <v>0</v>
      </c>
      <c r="T43" s="78">
        <f t="shared" si="5"/>
        <v>0</v>
      </c>
      <c r="U43" s="79" t="str">
        <f t="shared" si="6"/>
        <v/>
      </c>
    </row>
    <row r="44" spans="1:21" x14ac:dyDescent="0.25">
      <c r="A44" s="69" t="str">
        <f t="shared" si="0"/>
        <v/>
      </c>
      <c r="B44" s="69" t="str">
        <f t="shared" si="1"/>
        <v/>
      </c>
      <c r="C44" s="63">
        <f>Teilnehmer!B44</f>
        <v>0</v>
      </c>
      <c r="E44" s="40"/>
      <c r="F44" s="40"/>
      <c r="G44" s="41"/>
      <c r="H44" s="40"/>
      <c r="I44" s="40"/>
      <c r="J44" s="40"/>
      <c r="K44" s="40"/>
      <c r="L44" s="72">
        <f t="shared" si="2"/>
        <v>0</v>
      </c>
      <c r="M44" s="73">
        <f>IF(AND(A44&lt;&gt;"",L44&gt;0),VLOOKUP(P44,Bewertung!A$3:B$50,2,FALSE()),0)</f>
        <v>0</v>
      </c>
      <c r="N44" s="74">
        <f>IF(AND(L43-L44&gt;0,L44-L45,I44&lt;&gt;""),Bewertung!C71+M44,M44)</f>
        <v>0</v>
      </c>
      <c r="O44" s="40"/>
      <c r="P44" s="75" t="str">
        <f t="shared" si="3"/>
        <v/>
      </c>
      <c r="Q44" s="76"/>
      <c r="R44" s="76"/>
      <c r="S44" s="77">
        <f t="shared" si="4"/>
        <v>0</v>
      </c>
      <c r="T44" s="78">
        <f t="shared" si="5"/>
        <v>0</v>
      </c>
      <c r="U44" s="79" t="str">
        <f t="shared" si="6"/>
        <v/>
      </c>
    </row>
    <row r="45" spans="1:21" x14ac:dyDescent="0.25">
      <c r="A45" s="69" t="str">
        <f t="shared" si="0"/>
        <v/>
      </c>
      <c r="B45" s="69" t="str">
        <f t="shared" si="1"/>
        <v/>
      </c>
      <c r="C45" s="63">
        <f>Teilnehmer!B45</f>
        <v>0</v>
      </c>
      <c r="E45" s="40"/>
      <c r="F45" s="40"/>
      <c r="G45" s="41"/>
      <c r="H45" s="40"/>
      <c r="I45" s="40"/>
      <c r="J45" s="40"/>
      <c r="K45" s="40"/>
      <c r="L45" s="72">
        <f t="shared" si="2"/>
        <v>0</v>
      </c>
      <c r="M45" s="73">
        <f>IF(AND(A45&lt;&gt;"",L45&gt;0),VLOOKUP(P45,Bewertung!A$3:B$50,2,FALSE()),0)</f>
        <v>0</v>
      </c>
      <c r="N45" s="74">
        <f>IF(AND(L44-L45&gt;0,L45-L46,I45&lt;&gt;""),Bewertung!C72+M45,M45)</f>
        <v>0</v>
      </c>
      <c r="O45" s="40"/>
      <c r="P45" s="75" t="str">
        <f t="shared" si="3"/>
        <v/>
      </c>
      <c r="Q45" s="76"/>
      <c r="R45" s="76"/>
      <c r="S45" s="77">
        <f t="shared" si="4"/>
        <v>0</v>
      </c>
      <c r="T45" s="78">
        <f t="shared" si="5"/>
        <v>0</v>
      </c>
      <c r="U45" s="79" t="str">
        <f t="shared" si="6"/>
        <v/>
      </c>
    </row>
    <row r="46" spans="1:21" x14ac:dyDescent="0.25">
      <c r="A46" s="69" t="str">
        <f t="shared" si="0"/>
        <v/>
      </c>
      <c r="B46" s="69" t="str">
        <f t="shared" si="1"/>
        <v/>
      </c>
      <c r="C46" s="63">
        <f>Teilnehmer!B46</f>
        <v>0</v>
      </c>
      <c r="E46" s="40"/>
      <c r="F46" s="40"/>
      <c r="G46" s="41"/>
      <c r="H46" s="40"/>
      <c r="I46" s="40"/>
      <c r="J46" s="40"/>
      <c r="K46" s="40"/>
      <c r="L46" s="72">
        <f t="shared" si="2"/>
        <v>0</v>
      </c>
      <c r="M46" s="73">
        <f>IF(AND(A46&lt;&gt;"",L46&gt;0),VLOOKUP(P46,Bewertung!A$3:B$50,2,FALSE()),0)</f>
        <v>0</v>
      </c>
      <c r="N46" s="74">
        <f>IF(AND(L45-L46&gt;0,L46-L47,I46&lt;&gt;""),Bewertung!C73+M46,M46)</f>
        <v>0</v>
      </c>
      <c r="O46" s="40"/>
      <c r="P46" s="75" t="str">
        <f t="shared" si="3"/>
        <v/>
      </c>
      <c r="Q46" s="76"/>
      <c r="R46" s="76"/>
      <c r="S46" s="77">
        <f t="shared" si="4"/>
        <v>0</v>
      </c>
      <c r="T46" s="78">
        <f t="shared" si="5"/>
        <v>0</v>
      </c>
      <c r="U46" s="79" t="str">
        <f t="shared" si="6"/>
        <v/>
      </c>
    </row>
    <row r="47" spans="1:21" x14ac:dyDescent="0.25">
      <c r="A47" s="69" t="str">
        <f t="shared" si="0"/>
        <v/>
      </c>
      <c r="B47" s="69" t="str">
        <f t="shared" si="1"/>
        <v/>
      </c>
      <c r="C47" s="63">
        <f>Teilnehmer!B47</f>
        <v>0</v>
      </c>
      <c r="E47" s="40"/>
      <c r="F47" s="40"/>
      <c r="G47" s="41"/>
      <c r="H47" s="40"/>
      <c r="I47" s="40"/>
      <c r="J47" s="40"/>
      <c r="K47" s="40"/>
      <c r="L47" s="72">
        <f t="shared" si="2"/>
        <v>0</v>
      </c>
      <c r="M47" s="73">
        <f>IF(AND(A47&lt;&gt;"",L47&gt;0),VLOOKUP(P47,Bewertung!A$3:B$50,2,FALSE()),0)</f>
        <v>0</v>
      </c>
      <c r="N47" s="74">
        <f>IF(AND(L46-L47&gt;0,L47-L48,I47&lt;&gt;""),Bewertung!C74+M47,M47)</f>
        <v>0</v>
      </c>
      <c r="O47" s="40"/>
      <c r="P47" s="75" t="str">
        <f t="shared" si="3"/>
        <v/>
      </c>
      <c r="Q47" s="76"/>
      <c r="R47" s="76"/>
      <c r="S47" s="77">
        <f t="shared" si="4"/>
        <v>0</v>
      </c>
      <c r="T47" s="78">
        <f t="shared" si="5"/>
        <v>0</v>
      </c>
      <c r="U47" s="79" t="str">
        <f t="shared" si="6"/>
        <v/>
      </c>
    </row>
    <row r="48" spans="1:21" x14ac:dyDescent="0.25">
      <c r="A48" s="69" t="str">
        <f t="shared" si="0"/>
        <v/>
      </c>
      <c r="B48" s="69" t="str">
        <f t="shared" si="1"/>
        <v/>
      </c>
      <c r="C48" s="63">
        <f>Teilnehmer!B48</f>
        <v>0</v>
      </c>
      <c r="E48" s="40"/>
      <c r="F48" s="40"/>
      <c r="G48" s="41"/>
      <c r="H48" s="40"/>
      <c r="I48" s="40"/>
      <c r="J48" s="40"/>
      <c r="K48" s="40"/>
      <c r="L48" s="72">
        <f t="shared" si="2"/>
        <v>0</v>
      </c>
      <c r="M48" s="73">
        <f>IF(AND(A48&lt;&gt;"",L48&gt;0),VLOOKUP(P48,Bewertung!A$3:B$50,2,FALSE()),0)</f>
        <v>0</v>
      </c>
      <c r="N48" s="74">
        <f>IF(AND(L47-L48&gt;0,L48-L49,I48&lt;&gt;""),Bewertung!C75+M48,M48)</f>
        <v>0</v>
      </c>
      <c r="O48" s="40"/>
      <c r="P48" s="75" t="str">
        <f t="shared" si="3"/>
        <v/>
      </c>
      <c r="Q48" s="76"/>
      <c r="R48" s="76"/>
      <c r="S48" s="77">
        <f t="shared" si="4"/>
        <v>0</v>
      </c>
      <c r="T48" s="78">
        <f t="shared" si="5"/>
        <v>0</v>
      </c>
      <c r="U48" s="79" t="str">
        <f t="shared" si="6"/>
        <v/>
      </c>
    </row>
    <row r="49" spans="1:21" x14ac:dyDescent="0.25">
      <c r="A49" s="69" t="str">
        <f t="shared" si="0"/>
        <v/>
      </c>
      <c r="B49" s="69" t="str">
        <f t="shared" si="1"/>
        <v/>
      </c>
      <c r="C49" s="63">
        <f>Teilnehmer!B49</f>
        <v>0</v>
      </c>
      <c r="E49" s="40"/>
      <c r="F49" s="40"/>
      <c r="G49" s="41"/>
      <c r="H49" s="40"/>
      <c r="I49" s="40"/>
      <c r="J49" s="40"/>
      <c r="K49" s="40"/>
      <c r="L49" s="72">
        <f t="shared" si="2"/>
        <v>0</v>
      </c>
      <c r="M49" s="73">
        <f>IF(AND(A49&lt;&gt;"",L49&gt;0),VLOOKUP(P49,Bewertung!A$3:B$50,2,FALSE()),0)</f>
        <v>0</v>
      </c>
      <c r="N49" s="74">
        <f>IF(AND(L48-L49&gt;0,L49-L50,I49&lt;&gt;""),Bewertung!C76+M49,M49)</f>
        <v>0</v>
      </c>
      <c r="O49" s="40"/>
      <c r="P49" s="75" t="str">
        <f t="shared" si="3"/>
        <v/>
      </c>
      <c r="Q49" s="76"/>
      <c r="R49" s="76"/>
      <c r="S49" s="77">
        <f t="shared" si="4"/>
        <v>0</v>
      </c>
      <c r="T49" s="78">
        <f t="shared" si="5"/>
        <v>0</v>
      </c>
      <c r="U49" s="79" t="str">
        <f t="shared" si="6"/>
        <v/>
      </c>
    </row>
    <row r="50" spans="1:21" x14ac:dyDescent="0.25">
      <c r="A50" s="69" t="str">
        <f t="shared" si="0"/>
        <v/>
      </c>
      <c r="B50" s="69" t="str">
        <f t="shared" si="1"/>
        <v/>
      </c>
      <c r="C50" s="63">
        <f>Teilnehmer!B50</f>
        <v>0</v>
      </c>
      <c r="E50" s="40"/>
      <c r="F50" s="40"/>
      <c r="G50" s="41"/>
      <c r="H50" s="40"/>
      <c r="I50" s="40"/>
      <c r="J50" s="40"/>
      <c r="K50" s="40"/>
      <c r="L50" s="72">
        <f t="shared" si="2"/>
        <v>0</v>
      </c>
      <c r="M50" s="73">
        <f>IF(AND(A50&lt;&gt;"",L50&gt;0),VLOOKUP(P50,Bewertung!A$3:B$50,2,FALSE()),0)</f>
        <v>0</v>
      </c>
      <c r="N50" s="74">
        <f>IF(AND(L49-L50&gt;0,L50-L51,I50&lt;&gt;""),Bewertung!C77+M50,M50)</f>
        <v>0</v>
      </c>
      <c r="O50" s="40"/>
      <c r="P50" s="75" t="str">
        <f t="shared" si="3"/>
        <v/>
      </c>
      <c r="Q50" s="76"/>
      <c r="R50" s="76"/>
      <c r="S50" s="77">
        <f t="shared" si="4"/>
        <v>0</v>
      </c>
      <c r="T50" s="78">
        <f t="shared" si="5"/>
        <v>0</v>
      </c>
      <c r="U50" s="79" t="str">
        <f t="shared" si="6"/>
        <v/>
      </c>
    </row>
    <row r="51" spans="1:21" x14ac:dyDescent="0.25">
      <c r="Q51" s="75"/>
    </row>
  </sheetData>
  <mergeCells count="15">
    <mergeCell ref="M1:M2"/>
    <mergeCell ref="N1:N2"/>
    <mergeCell ref="O1:O2"/>
    <mergeCell ref="P1:P2"/>
    <mergeCell ref="Q1:U1"/>
    <mergeCell ref="F1:F2"/>
    <mergeCell ref="G1:G2"/>
    <mergeCell ref="H1:H2"/>
    <mergeCell ref="I1:J1"/>
    <mergeCell ref="L1:L2"/>
    <mergeCell ref="A1:A2"/>
    <mergeCell ref="B1:B2"/>
    <mergeCell ref="C1:C2"/>
    <mergeCell ref="D1:D2"/>
    <mergeCell ref="E1:E2"/>
  </mergeCells>
  <pageMargins left="0.39374999999999999" right="0.39374999999999999" top="1.4965277777777799" bottom="0.39374999999999999" header="0.27569444444444402" footer="0.51180555555555496"/>
  <pageSetup paperSize="9" fitToHeight="0" orientation="landscape" horizontalDpi="300" verticalDpi="300"/>
  <headerFooter>
    <oddHeader>&amp;C&amp;"Calibri,Fett"&amp;20Tageswertung
Sportgruppe&amp;R&amp;"Calibri,Fett"&amp;20&amp;A
&amp;11Seite &amp;P von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1"/>
  <sheetViews>
    <sheetView zoomScale="75" zoomScaleNormal="75" workbookViewId="0">
      <selection activeCell="A5" sqref="A5"/>
    </sheetView>
  </sheetViews>
  <sheetFormatPr baseColWidth="10" defaultColWidth="12.5703125" defaultRowHeight="15" x14ac:dyDescent="0.25"/>
  <cols>
    <col min="1" max="1" width="3.42578125" style="62" customWidth="1"/>
    <col min="2" max="2" width="3.5703125" style="62" customWidth="1"/>
    <col min="3" max="3" width="23.140625" style="63" customWidth="1"/>
    <col min="4" max="4" width="1.7109375" style="63" customWidth="1"/>
    <col min="5" max="5" width="13.28515625" style="63" customWidth="1"/>
    <col min="6" max="6" width="8.28515625" style="63" customWidth="1"/>
    <col min="7" max="7" width="5.28515625" style="64" customWidth="1"/>
    <col min="8" max="8" width="6.140625" style="63" customWidth="1"/>
    <col min="9" max="9" width="7.85546875" style="63" customWidth="1"/>
    <col min="10" max="11" width="8.7109375" style="63" customWidth="1"/>
    <col min="12" max="12" width="10.28515625" style="63" customWidth="1"/>
    <col min="13" max="13" width="9.7109375" style="63" customWidth="1"/>
    <col min="14" max="14" width="7.42578125" style="65" customWidth="1"/>
    <col min="15" max="15" width="26.28515625" style="63" customWidth="1"/>
    <col min="16" max="16" width="6.7109375" style="63" customWidth="1"/>
    <col min="17" max="19" width="8.140625" style="63" customWidth="1"/>
    <col min="20" max="20" width="8.28515625" style="63" customWidth="1"/>
    <col min="21" max="21" width="8.7109375" style="63" customWidth="1"/>
    <col min="22" max="1023" width="12.42578125" style="63"/>
    <col min="1024" max="1024" width="11.5703125" customWidth="1"/>
  </cols>
  <sheetData>
    <row r="1" spans="1:1024" s="66" customFormat="1" ht="15.75" customHeight="1" x14ac:dyDescent="0.25">
      <c r="A1" s="9" t="s">
        <v>0</v>
      </c>
      <c r="B1" s="8" t="s">
        <v>1</v>
      </c>
      <c r="C1" s="9" t="s">
        <v>2</v>
      </c>
      <c r="D1" s="9"/>
      <c r="E1" s="9" t="s">
        <v>3</v>
      </c>
      <c r="F1" s="9" t="s">
        <v>4</v>
      </c>
      <c r="G1" s="9" t="s">
        <v>5</v>
      </c>
      <c r="H1" s="9" t="s">
        <v>6</v>
      </c>
      <c r="I1" s="7" t="s">
        <v>7</v>
      </c>
      <c r="J1" s="7"/>
      <c r="K1" s="49" t="s">
        <v>8</v>
      </c>
      <c r="L1" s="6" t="s">
        <v>9</v>
      </c>
      <c r="M1" s="6" t="s">
        <v>10</v>
      </c>
      <c r="N1" s="6" t="s">
        <v>11</v>
      </c>
      <c r="O1" s="9" t="s">
        <v>12</v>
      </c>
      <c r="P1" s="5" t="s">
        <v>13</v>
      </c>
      <c r="Q1" s="9" t="s">
        <v>14</v>
      </c>
      <c r="R1" s="9"/>
      <c r="S1" s="9"/>
      <c r="T1" s="9"/>
      <c r="U1" s="9"/>
      <c r="AMJ1"/>
    </row>
    <row r="2" spans="1:1024" s="67" customFormat="1" ht="15.75" x14ac:dyDescent="0.25">
      <c r="A2" s="9"/>
      <c r="B2" s="8"/>
      <c r="C2" s="9"/>
      <c r="D2" s="9"/>
      <c r="E2" s="9"/>
      <c r="F2" s="9"/>
      <c r="G2" s="9"/>
      <c r="H2" s="9"/>
      <c r="I2" s="49" t="s">
        <v>15</v>
      </c>
      <c r="J2" s="49" t="s">
        <v>16</v>
      </c>
      <c r="K2" s="49" t="s">
        <v>17</v>
      </c>
      <c r="L2" s="6"/>
      <c r="M2" s="6"/>
      <c r="N2" s="6"/>
      <c r="O2" s="9"/>
      <c r="P2" s="5"/>
      <c r="Q2" s="67" t="s">
        <v>18</v>
      </c>
      <c r="R2" s="67" t="s">
        <v>19</v>
      </c>
      <c r="S2" s="22" t="s">
        <v>20</v>
      </c>
      <c r="T2" s="68" t="s">
        <v>21</v>
      </c>
      <c r="U2" s="68" t="s">
        <v>16</v>
      </c>
      <c r="AMJ2"/>
    </row>
    <row r="3" spans="1:1024" x14ac:dyDescent="0.25">
      <c r="A3" s="69" t="str">
        <f t="shared" ref="A3:A10" si="0">IF(L3&lt;&gt;0,RANK(L3,L$3:L$50,0),"")</f>
        <v/>
      </c>
      <c r="B3" s="69" t="str">
        <f t="shared" ref="B3:B10" si="1">IF(N3&lt;&gt;0,RANK(N3,N$3:N$50,0),"")</f>
        <v/>
      </c>
      <c r="C3" s="63" t="str">
        <f>Teilnehmer!B3</f>
        <v>Belz Thomas</v>
      </c>
      <c r="D3" s="70"/>
      <c r="E3" s="40"/>
      <c r="F3" s="40"/>
      <c r="G3" s="41"/>
      <c r="H3" s="40"/>
      <c r="I3" s="40"/>
      <c r="J3" s="40"/>
      <c r="K3" s="80"/>
      <c r="L3" s="72">
        <f t="shared" ref="L3:L50" si="2">IF(AND(I3&lt;&gt;"",J3&lt;&gt;""),(I3)+(J3/H3*100)+10000,IF(K3&lt;&gt;"",K3+1000,0))</f>
        <v>0</v>
      </c>
      <c r="M3" s="73">
        <f>IF(AND(A3&lt;&gt;"",L3&gt;0),VLOOKUP(P3,Bewertung!A$3:B$50,2,FALSE()),0)</f>
        <v>0</v>
      </c>
      <c r="N3" s="74">
        <f>IF(AND(L2-L3&gt;0,L3-L4,I3&lt;&gt;""),Bewertung!C39+M3,M3)</f>
        <v>0</v>
      </c>
      <c r="O3" s="40"/>
      <c r="P3" s="75" t="str">
        <f t="shared" ref="P3:P50" si="3">IF(L3&gt;0,COUNT((L3&amp;"")/FREQUENCY(IF(L$3:L$50&gt;=L3,L$3:L$50),L:L)),"")</f>
        <v/>
      </c>
      <c r="Q3" s="76"/>
      <c r="R3" s="76"/>
      <c r="S3" s="77">
        <f t="shared" ref="S3:S50" si="4">R3-Q3</f>
        <v>0</v>
      </c>
      <c r="T3" s="78">
        <f t="shared" ref="T3:T50" si="5">S3*24</f>
        <v>0</v>
      </c>
      <c r="U3" s="79" t="str">
        <f t="shared" ref="U3:U50" si="6">IF(T3&gt;0,I3/T3,"")</f>
        <v/>
      </c>
    </row>
    <row r="4" spans="1:1024" x14ac:dyDescent="0.25">
      <c r="A4" s="69" t="str">
        <f t="shared" si="0"/>
        <v/>
      </c>
      <c r="B4" s="69" t="str">
        <f t="shared" si="1"/>
        <v/>
      </c>
      <c r="C4" s="63" t="str">
        <f>Teilnehmer!B4</f>
        <v>Beuke Lena</v>
      </c>
      <c r="E4" s="40"/>
      <c r="F4" s="40"/>
      <c r="G4" s="41"/>
      <c r="H4" s="40"/>
      <c r="I4" s="40"/>
      <c r="J4" s="40"/>
      <c r="K4" s="80"/>
      <c r="L4" s="72">
        <f t="shared" si="2"/>
        <v>0</v>
      </c>
      <c r="M4" s="73">
        <f>IF(AND(A4&lt;&gt;"",L4&gt;0),VLOOKUP(P4,Bewertung!A$3:B$50,2,FALSE()),0)</f>
        <v>0</v>
      </c>
      <c r="N4" s="74">
        <f>IF(AND(L3-L4&gt;0,L4-L5,I4&lt;&gt;""),Bewertung!C40+M4,M4)</f>
        <v>0</v>
      </c>
      <c r="O4" s="40"/>
      <c r="P4" s="75" t="str">
        <f t="shared" si="3"/>
        <v/>
      </c>
      <c r="Q4" s="76"/>
      <c r="R4" s="76"/>
      <c r="S4" s="77">
        <f t="shared" si="4"/>
        <v>0</v>
      </c>
      <c r="T4" s="78">
        <f t="shared" si="5"/>
        <v>0</v>
      </c>
      <c r="U4" s="79" t="str">
        <f t="shared" si="6"/>
        <v/>
      </c>
    </row>
    <row r="5" spans="1:1024" x14ac:dyDescent="0.25">
      <c r="A5" s="69" t="str">
        <f t="shared" si="0"/>
        <v/>
      </c>
      <c r="B5" s="69" t="str">
        <f t="shared" si="1"/>
        <v/>
      </c>
      <c r="C5" s="63" t="str">
        <f>Teilnehmer!B5</f>
        <v>Böni Peter</v>
      </c>
      <c r="D5" s="70"/>
      <c r="E5" s="40"/>
      <c r="F5" s="40"/>
      <c r="G5" s="41"/>
      <c r="H5" s="40"/>
      <c r="I5" s="40"/>
      <c r="J5" s="40"/>
      <c r="K5" s="83"/>
      <c r="L5" s="72">
        <f t="shared" si="2"/>
        <v>0</v>
      </c>
      <c r="M5" s="73">
        <f>IF(AND(A5&lt;&gt;"",L5&gt;0),VLOOKUP(P5,Bewertung!A$3:B$50,2,FALSE()),0)</f>
        <v>0</v>
      </c>
      <c r="N5" s="74">
        <f>IF(AND(L4-L5&gt;0,L5-L6,I5&lt;&gt;""),Bewertung!C41+M5,M5)</f>
        <v>0</v>
      </c>
      <c r="O5" s="40"/>
      <c r="P5" s="75" t="str">
        <f t="shared" si="3"/>
        <v/>
      </c>
      <c r="Q5" s="76"/>
      <c r="R5" s="76"/>
      <c r="S5" s="77">
        <f t="shared" si="4"/>
        <v>0</v>
      </c>
      <c r="T5" s="78">
        <f t="shared" si="5"/>
        <v>0</v>
      </c>
      <c r="U5" s="79" t="str">
        <f t="shared" si="6"/>
        <v/>
      </c>
    </row>
    <row r="6" spans="1:1024" x14ac:dyDescent="0.25">
      <c r="A6" s="69" t="str">
        <f t="shared" si="0"/>
        <v/>
      </c>
      <c r="B6" s="69" t="str">
        <f t="shared" si="1"/>
        <v/>
      </c>
      <c r="C6" s="63" t="str">
        <f>Teilnehmer!B6</f>
        <v>Cooper Harry</v>
      </c>
      <c r="E6" s="40"/>
      <c r="F6" s="40"/>
      <c r="G6" s="41"/>
      <c r="H6" s="40"/>
      <c r="I6" s="40"/>
      <c r="J6" s="40"/>
      <c r="K6" s="83"/>
      <c r="L6" s="72">
        <f t="shared" si="2"/>
        <v>0</v>
      </c>
      <c r="M6" s="73">
        <f>IF(AND(A6&lt;&gt;"",L6&gt;0),VLOOKUP(P6,Bewertung!A$3:B$50,2,FALSE()),0)</f>
        <v>0</v>
      </c>
      <c r="N6" s="74">
        <f>IF(AND(L5-L6&gt;0,L6-L7,I6&lt;&gt;""),Bewertung!C42+M6,M6)</f>
        <v>0</v>
      </c>
      <c r="O6" s="40"/>
      <c r="P6" s="75" t="str">
        <f t="shared" si="3"/>
        <v/>
      </c>
      <c r="Q6" s="76"/>
      <c r="R6" s="76"/>
      <c r="S6" s="77">
        <f t="shared" si="4"/>
        <v>0</v>
      </c>
      <c r="T6" s="78">
        <f t="shared" si="5"/>
        <v>0</v>
      </c>
      <c r="U6" s="79" t="str">
        <f t="shared" si="6"/>
        <v/>
      </c>
    </row>
    <row r="7" spans="1:1024" x14ac:dyDescent="0.25">
      <c r="A7" s="69" t="str">
        <f t="shared" si="0"/>
        <v/>
      </c>
      <c r="B7" s="69" t="str">
        <f t="shared" si="1"/>
        <v/>
      </c>
      <c r="C7" s="63" t="str">
        <f>Teilnehmer!B7</f>
        <v>Dosch Flurin</v>
      </c>
      <c r="D7" s="70"/>
      <c r="E7" s="40"/>
      <c r="F7" s="40"/>
      <c r="G7" s="41"/>
      <c r="H7" s="40"/>
      <c r="I7" s="40"/>
      <c r="J7" s="40"/>
      <c r="K7" s="80"/>
      <c r="L7" s="72">
        <f t="shared" si="2"/>
        <v>0</v>
      </c>
      <c r="M7" s="73">
        <f>IF(AND(A7&lt;&gt;"",L7&gt;0),VLOOKUP(P7,Bewertung!A$3:B$50,2,FALSE()),0)</f>
        <v>0</v>
      </c>
      <c r="N7" s="74">
        <f>IF(AND(L6-L7&gt;0,L7-L8,I7&lt;&gt;""),Bewertung!C43+M7,M7)</f>
        <v>0</v>
      </c>
      <c r="O7" s="40"/>
      <c r="P7" s="75" t="str">
        <f t="shared" si="3"/>
        <v/>
      </c>
      <c r="Q7" s="76"/>
      <c r="R7" s="76"/>
      <c r="S7" s="77">
        <f t="shared" si="4"/>
        <v>0</v>
      </c>
      <c r="T7" s="78">
        <f t="shared" si="5"/>
        <v>0</v>
      </c>
      <c r="U7" s="79" t="str">
        <f t="shared" si="6"/>
        <v/>
      </c>
    </row>
    <row r="8" spans="1:1024" x14ac:dyDescent="0.25">
      <c r="A8" s="69" t="str">
        <f t="shared" si="0"/>
        <v/>
      </c>
      <c r="B8" s="69" t="str">
        <f t="shared" si="1"/>
        <v/>
      </c>
      <c r="C8" s="63" t="str">
        <f>Teilnehmer!B8</f>
        <v>Eichholzer Andreas</v>
      </c>
      <c r="D8" s="70"/>
      <c r="E8" s="40"/>
      <c r="F8" s="40"/>
      <c r="G8" s="41"/>
      <c r="H8" s="40"/>
      <c r="I8" s="40"/>
      <c r="J8" s="40"/>
      <c r="K8" s="80"/>
      <c r="L8" s="72">
        <f t="shared" si="2"/>
        <v>0</v>
      </c>
      <c r="M8" s="73">
        <f>IF(AND(A8&lt;&gt;"",L8&gt;0),VLOOKUP(P8,Bewertung!A$3:B$50,2,FALSE()),0)</f>
        <v>0</v>
      </c>
      <c r="N8" s="74">
        <f>IF(AND(L7-L8&gt;0,L8-L9,I8&lt;&gt;""),Bewertung!C44+M8,M8)</f>
        <v>0</v>
      </c>
      <c r="O8" s="40"/>
      <c r="P8" s="75" t="str">
        <f t="shared" si="3"/>
        <v/>
      </c>
      <c r="Q8" s="76"/>
      <c r="R8" s="76"/>
      <c r="S8" s="77">
        <f t="shared" si="4"/>
        <v>0</v>
      </c>
      <c r="T8" s="78">
        <f t="shared" si="5"/>
        <v>0</v>
      </c>
      <c r="U8" s="79" t="str">
        <f t="shared" si="6"/>
        <v/>
      </c>
    </row>
    <row r="9" spans="1:1024" x14ac:dyDescent="0.25">
      <c r="A9" s="69" t="str">
        <f t="shared" si="0"/>
        <v/>
      </c>
      <c r="B9" s="69" t="str">
        <f t="shared" si="1"/>
        <v/>
      </c>
      <c r="C9" s="63" t="str">
        <f>Teilnehmer!B9</f>
        <v>Epper Martin</v>
      </c>
      <c r="E9" s="40"/>
      <c r="F9" s="40"/>
      <c r="G9" s="41"/>
      <c r="H9" s="40"/>
      <c r="I9" s="40"/>
      <c r="J9" s="40"/>
      <c r="K9" s="80"/>
      <c r="L9" s="72">
        <f t="shared" si="2"/>
        <v>0</v>
      </c>
      <c r="M9" s="73">
        <f>IF(AND(A9&lt;&gt;"",L9&gt;0),VLOOKUP(P9,Bewertung!A$3:B$50,2,FALSE()),0)</f>
        <v>0</v>
      </c>
      <c r="N9" s="74">
        <f>IF(AND(L8-L9&gt;0,L9-L10,I9&lt;&gt;""),Bewertung!C45+M9,M9)</f>
        <v>0</v>
      </c>
      <c r="O9" s="40"/>
      <c r="P9" s="75" t="str">
        <f t="shared" si="3"/>
        <v/>
      </c>
      <c r="Q9" s="76"/>
      <c r="R9" s="76"/>
      <c r="S9" s="77">
        <f t="shared" si="4"/>
        <v>0</v>
      </c>
      <c r="T9" s="78">
        <f t="shared" si="5"/>
        <v>0</v>
      </c>
      <c r="U9" s="79" t="str">
        <f t="shared" si="6"/>
        <v/>
      </c>
    </row>
    <row r="10" spans="1:1024" x14ac:dyDescent="0.25">
      <c r="A10" s="69" t="str">
        <f t="shared" si="0"/>
        <v/>
      </c>
      <c r="B10" s="69" t="str">
        <f t="shared" si="1"/>
        <v/>
      </c>
      <c r="C10" s="63" t="str">
        <f>Teilnehmer!B10</f>
        <v>Erb Heinz</v>
      </c>
      <c r="D10" s="70"/>
      <c r="E10" s="40"/>
      <c r="F10" s="40"/>
      <c r="G10" s="41"/>
      <c r="H10" s="40"/>
      <c r="I10" s="40"/>
      <c r="J10" s="40"/>
      <c r="K10" s="80"/>
      <c r="L10" s="72">
        <f t="shared" si="2"/>
        <v>0</v>
      </c>
      <c r="M10" s="73">
        <f>IF(AND(A10&lt;&gt;"",L10&gt;0),VLOOKUP(P10,Bewertung!A$3:B$50,2,FALSE()),0)</f>
        <v>0</v>
      </c>
      <c r="N10" s="74">
        <f>IF(AND(L9-L10&gt;0,L10-L11,I10&lt;&gt;""),Bewertung!C46+M10,M10)</f>
        <v>0</v>
      </c>
      <c r="O10" s="40"/>
      <c r="P10" s="75" t="str">
        <f t="shared" si="3"/>
        <v/>
      </c>
      <c r="Q10" s="76"/>
      <c r="R10" s="76"/>
      <c r="S10" s="77">
        <f t="shared" si="4"/>
        <v>0</v>
      </c>
      <c r="T10" s="78">
        <f t="shared" si="5"/>
        <v>0</v>
      </c>
      <c r="U10" s="79" t="str">
        <f t="shared" si="6"/>
        <v/>
      </c>
    </row>
    <row r="11" spans="1:1024" x14ac:dyDescent="0.25">
      <c r="A11" s="69"/>
      <c r="B11" s="69"/>
      <c r="C11" s="63" t="str">
        <f>Teilnehmer!B11</f>
        <v>Farine Olivier</v>
      </c>
      <c r="E11" s="40"/>
      <c r="F11" s="40"/>
      <c r="G11" s="41"/>
      <c r="H11" s="40"/>
      <c r="I11" s="40"/>
      <c r="J11" s="40"/>
      <c r="K11" s="80"/>
      <c r="L11" s="72">
        <f t="shared" si="2"/>
        <v>0</v>
      </c>
      <c r="M11" s="73">
        <f>IF(AND(A11&lt;&gt;"",L11&gt;0),VLOOKUP(P11,Bewertung!A$3:B$50,2,FALSE()),0)</f>
        <v>0</v>
      </c>
      <c r="N11" s="74">
        <f>IF(AND(L10-L11&gt;0,L11-L12,I11&lt;&gt;""),Bewertung!C47+M11,M11)</f>
        <v>0</v>
      </c>
      <c r="O11" s="40"/>
      <c r="P11" s="75" t="str">
        <f t="shared" si="3"/>
        <v/>
      </c>
      <c r="Q11" s="76"/>
      <c r="R11" s="76"/>
      <c r="S11" s="77">
        <f t="shared" si="4"/>
        <v>0</v>
      </c>
      <c r="T11" s="78">
        <f t="shared" si="5"/>
        <v>0</v>
      </c>
      <c r="U11" s="79" t="str">
        <f t="shared" si="6"/>
        <v/>
      </c>
    </row>
    <row r="12" spans="1:1024" x14ac:dyDescent="0.25">
      <c r="A12" s="69"/>
      <c r="B12" s="69"/>
      <c r="C12" s="63" t="str">
        <f>Teilnehmer!B12</f>
        <v>Frischknecht Lukas</v>
      </c>
      <c r="D12" s="70"/>
      <c r="E12" s="40"/>
      <c r="F12" s="40"/>
      <c r="G12" s="41"/>
      <c r="H12" s="40"/>
      <c r="I12" s="40"/>
      <c r="J12" s="40"/>
      <c r="K12" s="80"/>
      <c r="L12" s="72">
        <f t="shared" si="2"/>
        <v>0</v>
      </c>
      <c r="M12" s="73">
        <f>IF(AND(A12&lt;&gt;"",L12&gt;0),VLOOKUP(P12,Bewertung!A$3:B$50,2,FALSE()),0)</f>
        <v>0</v>
      </c>
      <c r="N12" s="74">
        <f>IF(AND(L11-L12&gt;0,L12-L13,I12&lt;&gt;""),Bewertung!C48+M12,M12)</f>
        <v>0</v>
      </c>
      <c r="O12" s="40"/>
      <c r="P12" s="75" t="str">
        <f t="shared" si="3"/>
        <v/>
      </c>
      <c r="Q12" s="76"/>
      <c r="R12" s="76"/>
      <c r="S12" s="77">
        <f t="shared" si="4"/>
        <v>0</v>
      </c>
      <c r="T12" s="78">
        <f t="shared" si="5"/>
        <v>0</v>
      </c>
      <c r="U12" s="79" t="str">
        <f t="shared" si="6"/>
        <v/>
      </c>
    </row>
    <row r="13" spans="1:1024" x14ac:dyDescent="0.25">
      <c r="A13" s="69"/>
      <c r="B13" s="69"/>
      <c r="C13" s="63" t="str">
        <f>Teilnehmer!B13</f>
        <v>Furrer Christian</v>
      </c>
      <c r="D13" s="70"/>
      <c r="E13" s="40"/>
      <c r="F13" s="40"/>
      <c r="G13" s="41"/>
      <c r="H13" s="40"/>
      <c r="I13" s="40"/>
      <c r="J13" s="40"/>
      <c r="K13" s="80"/>
      <c r="L13" s="72">
        <f t="shared" si="2"/>
        <v>0</v>
      </c>
      <c r="M13" s="73">
        <f>IF(AND(A13&lt;&gt;"",L13&gt;0),VLOOKUP(P13,Bewertung!A$3:B$50,2,FALSE()),0)</f>
        <v>0</v>
      </c>
      <c r="N13" s="74">
        <f>IF(AND(L12-L13&gt;0,L13-L14,I13&lt;&gt;""),Bewertung!C49+M13,M13)</f>
        <v>0</v>
      </c>
      <c r="O13" s="40"/>
      <c r="P13" s="75" t="str">
        <f t="shared" si="3"/>
        <v/>
      </c>
      <c r="Q13" s="76"/>
      <c r="R13" s="76"/>
      <c r="S13" s="77">
        <f t="shared" si="4"/>
        <v>0</v>
      </c>
      <c r="T13" s="78">
        <f t="shared" si="5"/>
        <v>0</v>
      </c>
      <c r="U13" s="79" t="str">
        <f t="shared" si="6"/>
        <v/>
      </c>
    </row>
    <row r="14" spans="1:1024" x14ac:dyDescent="0.25">
      <c r="A14" s="69"/>
      <c r="B14" s="69"/>
      <c r="C14" s="63" t="str">
        <f>Teilnehmer!B14</f>
        <v>Gysin Ruedi</v>
      </c>
      <c r="D14" s="70"/>
      <c r="E14" s="40"/>
      <c r="F14" s="40"/>
      <c r="G14" s="41"/>
      <c r="H14" s="40"/>
      <c r="I14" s="40"/>
      <c r="J14" s="40"/>
      <c r="K14" s="80"/>
      <c r="L14" s="72">
        <f t="shared" si="2"/>
        <v>0</v>
      </c>
      <c r="M14" s="73">
        <f>IF(AND(A14&lt;&gt;"",L14&gt;0),VLOOKUP(P14,Bewertung!A$3:B$50,2,FALSE()),0)</f>
        <v>0</v>
      </c>
      <c r="N14" s="74">
        <f>IF(AND(L13-L14&gt;0,L14-L15,I14&lt;&gt;""),Bewertung!C50+M14,M14)</f>
        <v>0</v>
      </c>
      <c r="O14" s="40"/>
      <c r="P14" s="75" t="str">
        <f t="shared" si="3"/>
        <v/>
      </c>
      <c r="Q14" s="76"/>
      <c r="R14" s="76"/>
      <c r="S14" s="77">
        <f t="shared" si="4"/>
        <v>0</v>
      </c>
      <c r="T14" s="78">
        <f t="shared" si="5"/>
        <v>0</v>
      </c>
      <c r="U14" s="79" t="str">
        <f t="shared" si="6"/>
        <v/>
      </c>
    </row>
    <row r="15" spans="1:1024" x14ac:dyDescent="0.25">
      <c r="A15" s="69"/>
      <c r="B15" s="69"/>
      <c r="C15" s="63" t="str">
        <f>Teilnehmer!B15</f>
        <v>Hirlinger Andreas</v>
      </c>
      <c r="E15" s="40"/>
      <c r="F15" s="40"/>
      <c r="G15" s="41"/>
      <c r="H15" s="40"/>
      <c r="I15" s="40"/>
      <c r="J15" s="40"/>
      <c r="K15" s="80"/>
      <c r="L15" s="72">
        <f t="shared" si="2"/>
        <v>0</v>
      </c>
      <c r="M15" s="73">
        <f>IF(AND(A15&lt;&gt;"",L15&gt;0),VLOOKUP(P15,Bewertung!A$3:B$50,2,FALSE()),0)</f>
        <v>0</v>
      </c>
      <c r="N15" s="74">
        <f>IF(AND(L14-L15&gt;0,L15-L16,I15&lt;&gt;""),Bewertung!C51+M15,M15)</f>
        <v>0</v>
      </c>
      <c r="O15" s="40"/>
      <c r="P15" s="75" t="str">
        <f t="shared" si="3"/>
        <v/>
      </c>
      <c r="Q15" s="76"/>
      <c r="R15" s="76"/>
      <c r="S15" s="77">
        <f t="shared" si="4"/>
        <v>0</v>
      </c>
      <c r="T15" s="78">
        <f t="shared" si="5"/>
        <v>0</v>
      </c>
      <c r="U15" s="79" t="str">
        <f t="shared" si="6"/>
        <v/>
      </c>
    </row>
    <row r="16" spans="1:1024" x14ac:dyDescent="0.25">
      <c r="A16" s="69"/>
      <c r="B16" s="69"/>
      <c r="C16" s="63" t="str">
        <f>Teilnehmer!B16</f>
        <v>Hürlimann Armin</v>
      </c>
      <c r="D16" s="70"/>
      <c r="E16" s="40"/>
      <c r="F16" s="40"/>
      <c r="G16" s="41"/>
      <c r="H16" s="40"/>
      <c r="I16" s="40"/>
      <c r="J16" s="40"/>
      <c r="K16" s="40"/>
      <c r="L16" s="72">
        <f t="shared" si="2"/>
        <v>0</v>
      </c>
      <c r="M16" s="73">
        <f>IF(AND(A16&lt;&gt;"",L16&gt;0),VLOOKUP(P16,Bewertung!A$3:B$50,2,FALSE()),0)</f>
        <v>0</v>
      </c>
      <c r="N16" s="74">
        <f>IF(AND(L15-L16&gt;0,L16-L17,I16&lt;&gt;""),Bewertung!C52+M16,M16)</f>
        <v>0</v>
      </c>
      <c r="O16" s="40"/>
      <c r="P16" s="75" t="str">
        <f t="shared" si="3"/>
        <v/>
      </c>
      <c r="Q16" s="76"/>
      <c r="R16" s="76"/>
      <c r="S16" s="77">
        <f t="shared" si="4"/>
        <v>0</v>
      </c>
      <c r="T16" s="78">
        <f t="shared" si="5"/>
        <v>0</v>
      </c>
      <c r="U16" s="79" t="str">
        <f t="shared" si="6"/>
        <v/>
      </c>
    </row>
    <row r="17" spans="1:21" x14ac:dyDescent="0.25">
      <c r="A17" s="69"/>
      <c r="B17" s="69"/>
      <c r="C17" s="63" t="str">
        <f>Teilnehmer!B17</f>
        <v>Hürlimann Roland</v>
      </c>
      <c r="D17" s="70"/>
      <c r="E17" s="40"/>
      <c r="F17" s="40"/>
      <c r="G17" s="41"/>
      <c r="H17" s="40"/>
      <c r="I17" s="40"/>
      <c r="J17" s="40"/>
      <c r="K17" s="40"/>
      <c r="L17" s="72">
        <f t="shared" si="2"/>
        <v>0</v>
      </c>
      <c r="M17" s="73">
        <f>IF(AND(A17&lt;&gt;"",L17&gt;0),VLOOKUP(P17,Bewertung!A$3:B$50,2,FALSE()),0)</f>
        <v>0</v>
      </c>
      <c r="N17" s="74">
        <f>IF(AND(L16-L17&gt;0,L17-L18,I17&lt;&gt;""),Bewertung!C53+M17,M17)</f>
        <v>0</v>
      </c>
      <c r="O17" s="40"/>
      <c r="P17" s="75" t="str">
        <f t="shared" si="3"/>
        <v/>
      </c>
      <c r="Q17" s="76"/>
      <c r="R17" s="76"/>
      <c r="S17" s="77">
        <f t="shared" si="4"/>
        <v>0</v>
      </c>
      <c r="T17" s="78">
        <f t="shared" si="5"/>
        <v>0</v>
      </c>
      <c r="U17" s="79" t="str">
        <f t="shared" si="6"/>
        <v/>
      </c>
    </row>
    <row r="18" spans="1:21" x14ac:dyDescent="0.25">
      <c r="A18" s="69"/>
      <c r="B18" s="69"/>
      <c r="C18" s="63" t="str">
        <f>Teilnehmer!B18</f>
        <v>Isler Urs</v>
      </c>
      <c r="D18" s="70"/>
      <c r="E18" s="40"/>
      <c r="F18" s="40"/>
      <c r="G18" s="41"/>
      <c r="H18" s="40"/>
      <c r="I18" s="40"/>
      <c r="J18" s="40"/>
      <c r="K18" s="40"/>
      <c r="L18" s="72">
        <f t="shared" si="2"/>
        <v>0</v>
      </c>
      <c r="M18" s="73">
        <f>IF(AND(A18&lt;&gt;"",L18&gt;0),VLOOKUP(P18,Bewertung!A$3:B$50,2,FALSE()),0)</f>
        <v>0</v>
      </c>
      <c r="N18" s="74">
        <f>IF(AND(L17-L18&gt;0,L18-L19,I18&lt;&gt;""),Bewertung!C54+M18,M18)</f>
        <v>0</v>
      </c>
      <c r="O18" s="40"/>
      <c r="P18" s="75" t="str">
        <f t="shared" si="3"/>
        <v/>
      </c>
      <c r="Q18" s="76"/>
      <c r="R18" s="76"/>
      <c r="S18" s="77">
        <f t="shared" si="4"/>
        <v>0</v>
      </c>
      <c r="T18" s="78">
        <f t="shared" si="5"/>
        <v>0</v>
      </c>
      <c r="U18" s="79" t="str">
        <f t="shared" si="6"/>
        <v/>
      </c>
    </row>
    <row r="19" spans="1:21" x14ac:dyDescent="0.25">
      <c r="A19" s="69"/>
      <c r="B19" s="69"/>
      <c r="C19" s="63" t="str">
        <f>Teilnehmer!B19</f>
        <v>Jägli Nico</v>
      </c>
      <c r="D19" s="70"/>
      <c r="E19" s="40"/>
      <c r="F19" s="40"/>
      <c r="G19" s="41"/>
      <c r="H19" s="40"/>
      <c r="I19" s="40"/>
      <c r="J19" s="40"/>
      <c r="K19" s="40"/>
      <c r="L19" s="72">
        <f t="shared" si="2"/>
        <v>0</v>
      </c>
      <c r="M19" s="73">
        <f>IF(AND(A19&lt;&gt;"",L19&gt;0),VLOOKUP(P19,Bewertung!A$3:B$50,2,FALSE()),0)</f>
        <v>0</v>
      </c>
      <c r="N19" s="74">
        <f>IF(AND(L18-L19&gt;0,L19-L20,I19&lt;&gt;""),Bewertung!C55+M19,M19)</f>
        <v>0</v>
      </c>
      <c r="O19" s="40"/>
      <c r="P19" s="75" t="str">
        <f t="shared" si="3"/>
        <v/>
      </c>
      <c r="Q19" s="76"/>
      <c r="R19" s="76"/>
      <c r="S19" s="77">
        <f t="shared" si="4"/>
        <v>0</v>
      </c>
      <c r="T19" s="78">
        <f t="shared" si="5"/>
        <v>0</v>
      </c>
      <c r="U19" s="79" t="str">
        <f t="shared" si="6"/>
        <v/>
      </c>
    </row>
    <row r="20" spans="1:21" x14ac:dyDescent="0.25">
      <c r="A20" s="69"/>
      <c r="B20" s="69"/>
      <c r="C20" s="63" t="str">
        <f>Teilnehmer!B20</f>
        <v>Jud Martin</v>
      </c>
      <c r="D20" s="70"/>
      <c r="E20" s="40"/>
      <c r="F20" s="40"/>
      <c r="G20" s="41"/>
      <c r="H20" s="40"/>
      <c r="I20" s="40"/>
      <c r="J20" s="40"/>
      <c r="K20" s="40"/>
      <c r="L20" s="72">
        <f t="shared" si="2"/>
        <v>0</v>
      </c>
      <c r="M20" s="73">
        <f>IF(AND(A20&lt;&gt;"",L20&gt;0),VLOOKUP(P20,Bewertung!A$3:B$50,2,FALSE()),0)</f>
        <v>0</v>
      </c>
      <c r="N20" s="74">
        <f>IF(AND(L19-L20&gt;0,L20-L21,I20&lt;&gt;""),Bewertung!C56+M20,M20)</f>
        <v>0</v>
      </c>
      <c r="O20" s="40"/>
      <c r="P20" s="75" t="str">
        <f t="shared" si="3"/>
        <v/>
      </c>
      <c r="Q20" s="76"/>
      <c r="R20" s="76"/>
      <c r="S20" s="77">
        <f t="shared" si="4"/>
        <v>0</v>
      </c>
      <c r="T20" s="78">
        <f t="shared" si="5"/>
        <v>0</v>
      </c>
      <c r="U20" s="79" t="str">
        <f t="shared" si="6"/>
        <v/>
      </c>
    </row>
    <row r="21" spans="1:21" x14ac:dyDescent="0.25">
      <c r="A21" s="69"/>
      <c r="B21" s="69"/>
      <c r="C21" s="63" t="str">
        <f>Teilnehmer!B21</f>
        <v>Koachurovski Volodymyr</v>
      </c>
      <c r="D21" s="70"/>
      <c r="E21" s="40"/>
      <c r="F21" s="40"/>
      <c r="G21" s="41"/>
      <c r="H21" s="40"/>
      <c r="I21" s="40"/>
      <c r="J21" s="40"/>
      <c r="K21" s="40"/>
      <c r="L21" s="72">
        <f t="shared" si="2"/>
        <v>0</v>
      </c>
      <c r="M21" s="73">
        <f>IF(AND(A21&lt;&gt;"",L21&gt;0),VLOOKUP(P21,Bewertung!A$3:B$50,2,FALSE()),0)</f>
        <v>0</v>
      </c>
      <c r="N21" s="74">
        <f>IF(AND(L20-L21&gt;0,L21-L22,I21&lt;&gt;""),Bewertung!C57+M21,M21)</f>
        <v>0</v>
      </c>
      <c r="O21" s="40"/>
      <c r="P21" s="75" t="str">
        <f t="shared" si="3"/>
        <v/>
      </c>
      <c r="Q21" s="76"/>
      <c r="R21" s="76"/>
      <c r="S21" s="77">
        <f t="shared" si="4"/>
        <v>0</v>
      </c>
      <c r="T21" s="78">
        <f t="shared" si="5"/>
        <v>0</v>
      </c>
      <c r="U21" s="79" t="str">
        <f t="shared" si="6"/>
        <v/>
      </c>
    </row>
    <row r="22" spans="1:21" x14ac:dyDescent="0.25">
      <c r="A22" s="69"/>
      <c r="B22" s="69"/>
      <c r="C22" s="63" t="str">
        <f>Teilnehmer!B22</f>
        <v>Landert Beat</v>
      </c>
      <c r="E22" s="40"/>
      <c r="F22" s="40"/>
      <c r="G22" s="41"/>
      <c r="H22" s="40"/>
      <c r="I22" s="40"/>
      <c r="J22" s="40"/>
      <c r="K22" s="40"/>
      <c r="L22" s="72">
        <f t="shared" si="2"/>
        <v>0</v>
      </c>
      <c r="M22" s="73">
        <f>IF(AND(A22&lt;&gt;"",L22&gt;0),VLOOKUP(P22,Bewertung!A$3:B$50,2,FALSE()),0)</f>
        <v>0</v>
      </c>
      <c r="N22" s="74">
        <f>IF(AND(L21-L22&gt;0,L22-L23,I22&lt;&gt;""),Bewertung!C58+M22,M22)</f>
        <v>0</v>
      </c>
      <c r="O22" s="40"/>
      <c r="P22" s="75" t="str">
        <f t="shared" si="3"/>
        <v/>
      </c>
      <c r="Q22" s="76"/>
      <c r="R22" s="76"/>
      <c r="S22" s="77">
        <f t="shared" si="4"/>
        <v>0</v>
      </c>
      <c r="T22" s="78">
        <f t="shared" si="5"/>
        <v>0</v>
      </c>
      <c r="U22" s="79" t="str">
        <f t="shared" si="6"/>
        <v/>
      </c>
    </row>
    <row r="23" spans="1:21" x14ac:dyDescent="0.25">
      <c r="A23" s="69"/>
      <c r="B23" s="69"/>
      <c r="C23" s="63" t="str">
        <f>Teilnehmer!B23</f>
        <v>Müller Armin</v>
      </c>
      <c r="E23" s="40"/>
      <c r="F23" s="40"/>
      <c r="G23" s="40"/>
      <c r="H23" s="40"/>
      <c r="I23" s="40"/>
      <c r="J23" s="40"/>
      <c r="K23" s="40"/>
      <c r="L23" s="72">
        <f t="shared" si="2"/>
        <v>0</v>
      </c>
      <c r="M23" s="73">
        <f>IF(AND(A23&lt;&gt;"",L23&gt;0),VLOOKUP(P23,Bewertung!A$3:B$50,2,FALSE()),0)</f>
        <v>0</v>
      </c>
      <c r="N23" s="74">
        <f>IF(AND(L22-L23&gt;0,L23-L24,I23&lt;&gt;""),Bewertung!C59+M23,M23)</f>
        <v>0</v>
      </c>
      <c r="O23" s="40"/>
      <c r="P23" s="75" t="str">
        <f t="shared" si="3"/>
        <v/>
      </c>
      <c r="Q23" s="76"/>
      <c r="R23" s="76"/>
      <c r="S23" s="77">
        <f t="shared" si="4"/>
        <v>0</v>
      </c>
      <c r="T23" s="78">
        <f t="shared" si="5"/>
        <v>0</v>
      </c>
      <c r="U23" s="79" t="str">
        <f t="shared" si="6"/>
        <v/>
      </c>
    </row>
    <row r="24" spans="1:21" x14ac:dyDescent="0.25">
      <c r="A24" s="69"/>
      <c r="B24" s="69"/>
      <c r="C24" s="63" t="str">
        <f>Teilnehmer!B24</f>
        <v>Rothenbühler Andreas</v>
      </c>
      <c r="D24" s="70"/>
      <c r="E24" s="40"/>
      <c r="F24" s="40"/>
      <c r="G24" s="41"/>
      <c r="H24" s="40"/>
      <c r="I24" s="40"/>
      <c r="J24" s="40"/>
      <c r="K24" s="40"/>
      <c r="L24" s="72">
        <f t="shared" si="2"/>
        <v>0</v>
      </c>
      <c r="M24" s="73">
        <f>IF(AND(A24&lt;&gt;"",L24&gt;0),VLOOKUP(P24,Bewertung!A$3:B$50,2,FALSE()),0)</f>
        <v>0</v>
      </c>
      <c r="N24" s="74">
        <f>IF(AND(L23-L24&gt;0,L24-L25,I24&lt;&gt;""),Bewertung!C60+M24,M24)</f>
        <v>0</v>
      </c>
      <c r="O24" s="40"/>
      <c r="P24" s="75" t="str">
        <f t="shared" si="3"/>
        <v/>
      </c>
      <c r="Q24" s="76"/>
      <c r="R24" s="76"/>
      <c r="S24" s="77">
        <f t="shared" si="4"/>
        <v>0</v>
      </c>
      <c r="T24" s="78">
        <f t="shared" si="5"/>
        <v>0</v>
      </c>
      <c r="U24" s="79" t="str">
        <f t="shared" si="6"/>
        <v/>
      </c>
    </row>
    <row r="25" spans="1:21" x14ac:dyDescent="0.25">
      <c r="A25" s="69"/>
      <c r="B25" s="69"/>
      <c r="C25" s="63" t="str">
        <f>Teilnehmer!B25</f>
        <v>Schenker Ronald</v>
      </c>
      <c r="E25" s="40"/>
      <c r="F25" s="40"/>
      <c r="G25" s="41"/>
      <c r="H25" s="40"/>
      <c r="I25" s="40"/>
      <c r="J25" s="40"/>
      <c r="K25" s="40"/>
      <c r="L25" s="72">
        <f t="shared" si="2"/>
        <v>0</v>
      </c>
      <c r="M25" s="73">
        <f>IF(AND(A25&lt;&gt;"",L25&gt;0),VLOOKUP(P25,Bewertung!A$3:B$50,2,FALSE()),0)</f>
        <v>0</v>
      </c>
      <c r="N25" s="74">
        <f>IF(AND(L24-L25&gt;0,L25-L26,I25&lt;&gt;""),Bewertung!C61+M25,M25)</f>
        <v>0</v>
      </c>
      <c r="O25" s="40"/>
      <c r="P25" s="75" t="str">
        <f t="shared" si="3"/>
        <v/>
      </c>
      <c r="Q25" s="76"/>
      <c r="R25" s="76"/>
      <c r="S25" s="77">
        <f t="shared" si="4"/>
        <v>0</v>
      </c>
      <c r="T25" s="78">
        <f t="shared" si="5"/>
        <v>0</v>
      </c>
      <c r="U25" s="79" t="str">
        <f t="shared" si="6"/>
        <v/>
      </c>
    </row>
    <row r="26" spans="1:21" x14ac:dyDescent="0.25">
      <c r="A26" s="69"/>
      <c r="B26" s="69"/>
      <c r="C26" s="63" t="str">
        <f>Teilnehmer!B26</f>
        <v>Schmid Bruno</v>
      </c>
      <c r="D26" s="70"/>
      <c r="E26" s="40"/>
      <c r="F26" s="40"/>
      <c r="G26" s="41"/>
      <c r="H26" s="40"/>
      <c r="I26" s="40"/>
      <c r="J26" s="40"/>
      <c r="K26" s="40"/>
      <c r="L26" s="72">
        <f t="shared" si="2"/>
        <v>0</v>
      </c>
      <c r="M26" s="73">
        <f>IF(AND(A26&lt;&gt;"",L26&gt;0),VLOOKUP(P26,Bewertung!A$3:B$50,2,FALSE()),0)</f>
        <v>0</v>
      </c>
      <c r="N26" s="74">
        <f>IF(AND(L25-L26&gt;0,L26-L27,I26&lt;&gt;""),Bewertung!C62+M26,M26)</f>
        <v>0</v>
      </c>
      <c r="O26" s="40"/>
      <c r="P26" s="75" t="str">
        <f t="shared" si="3"/>
        <v/>
      </c>
      <c r="Q26" s="76"/>
      <c r="R26" s="76"/>
      <c r="S26" s="77">
        <f t="shared" si="4"/>
        <v>0</v>
      </c>
      <c r="T26" s="78">
        <f t="shared" si="5"/>
        <v>0</v>
      </c>
      <c r="U26" s="79" t="str">
        <f t="shared" si="6"/>
        <v/>
      </c>
    </row>
    <row r="27" spans="1:21" x14ac:dyDescent="0.25">
      <c r="A27" s="69"/>
      <c r="B27" s="69"/>
      <c r="C27" s="63" t="str">
        <f>Teilnehmer!B27</f>
        <v>Schmid Peter</v>
      </c>
      <c r="E27" s="40"/>
      <c r="F27" s="40"/>
      <c r="G27" s="41"/>
      <c r="H27" s="40"/>
      <c r="I27" s="40"/>
      <c r="J27" s="40"/>
      <c r="K27" s="40"/>
      <c r="L27" s="72">
        <f t="shared" si="2"/>
        <v>0</v>
      </c>
      <c r="M27" s="73">
        <f>IF(AND(A27&lt;&gt;"",L27&gt;0),VLOOKUP(P27,Bewertung!A$3:B$50,2,FALSE()),0)</f>
        <v>0</v>
      </c>
      <c r="N27" s="74">
        <f>IF(AND(L26-L27&gt;0,L27-L28,I27&lt;&gt;""),Bewertung!C63+M27,M27)</f>
        <v>0</v>
      </c>
      <c r="O27" s="40"/>
      <c r="P27" s="75" t="str">
        <f t="shared" si="3"/>
        <v/>
      </c>
      <c r="Q27" s="76"/>
      <c r="R27" s="76"/>
      <c r="S27" s="77">
        <f t="shared" si="4"/>
        <v>0</v>
      </c>
      <c r="T27" s="78">
        <f t="shared" si="5"/>
        <v>0</v>
      </c>
      <c r="U27" s="79" t="str">
        <f t="shared" si="6"/>
        <v/>
      </c>
    </row>
    <row r="28" spans="1:21" x14ac:dyDescent="0.25">
      <c r="A28" s="69"/>
      <c r="B28" s="69"/>
      <c r="C28" s="63" t="str">
        <f>Teilnehmer!B28</f>
        <v>Segreff Marco</v>
      </c>
      <c r="E28" s="40"/>
      <c r="F28" s="40"/>
      <c r="G28" s="41"/>
      <c r="H28" s="40"/>
      <c r="I28" s="40"/>
      <c r="J28" s="40"/>
      <c r="K28" s="40"/>
      <c r="L28" s="72">
        <f t="shared" si="2"/>
        <v>0</v>
      </c>
      <c r="M28" s="73">
        <f>IF(AND(A28&lt;&gt;"",L28&gt;0),VLOOKUP(P28,Bewertung!A$3:B$50,2,FALSE()),0)</f>
        <v>0</v>
      </c>
      <c r="N28" s="74">
        <f>IF(AND(L27-L28&gt;0,L28-L29,I28&lt;&gt;""),Bewertung!C64+M28,M28)</f>
        <v>0</v>
      </c>
      <c r="O28" s="40"/>
      <c r="P28" s="75" t="str">
        <f t="shared" si="3"/>
        <v/>
      </c>
      <c r="Q28" s="76"/>
      <c r="R28" s="76"/>
      <c r="S28" s="77">
        <f t="shared" si="4"/>
        <v>0</v>
      </c>
      <c r="T28" s="78">
        <f t="shared" si="5"/>
        <v>0</v>
      </c>
      <c r="U28" s="79" t="str">
        <f t="shared" si="6"/>
        <v/>
      </c>
    </row>
    <row r="29" spans="1:21" x14ac:dyDescent="0.25">
      <c r="A29" s="69"/>
      <c r="B29" s="69"/>
      <c r="C29" s="63" t="str">
        <f>Teilnehmer!B29</f>
        <v>Spielmann Andreas</v>
      </c>
      <c r="D29" s="70"/>
      <c r="E29" s="40"/>
      <c r="F29" s="40"/>
      <c r="G29" s="40"/>
      <c r="H29" s="40"/>
      <c r="I29" s="40"/>
      <c r="J29" s="40"/>
      <c r="K29" s="40"/>
      <c r="L29" s="72">
        <f t="shared" si="2"/>
        <v>0</v>
      </c>
      <c r="M29" s="73">
        <f>IF(AND(A29&lt;&gt;"",L29&gt;0),VLOOKUP(P29,Bewertung!A$3:B$50,2,FALSE()),0)</f>
        <v>0</v>
      </c>
      <c r="N29" s="74">
        <f>IF(AND(L28-L29&gt;0,L29-L30,I29&lt;&gt;""),Bewertung!C65+M29,M29)</f>
        <v>0</v>
      </c>
      <c r="O29" s="40"/>
      <c r="P29" s="75" t="str">
        <f t="shared" si="3"/>
        <v/>
      </c>
      <c r="Q29" s="76"/>
      <c r="R29" s="76"/>
      <c r="S29" s="77">
        <f t="shared" si="4"/>
        <v>0</v>
      </c>
      <c r="T29" s="78">
        <f t="shared" si="5"/>
        <v>0</v>
      </c>
      <c r="U29" s="79" t="str">
        <f t="shared" si="6"/>
        <v/>
      </c>
    </row>
    <row r="30" spans="1:21" x14ac:dyDescent="0.25">
      <c r="A30" s="69"/>
      <c r="B30" s="69"/>
      <c r="C30" s="63" t="str">
        <f>Teilnehmer!B30</f>
        <v>Sprich Adrian</v>
      </c>
      <c r="E30" s="40"/>
      <c r="F30" s="40"/>
      <c r="G30" s="41"/>
      <c r="H30" s="40"/>
      <c r="I30" s="40"/>
      <c r="J30" s="40"/>
      <c r="K30" s="40"/>
      <c r="L30" s="72">
        <f t="shared" si="2"/>
        <v>0</v>
      </c>
      <c r="M30" s="73">
        <f>IF(AND(A30&lt;&gt;"",L30&gt;0),VLOOKUP(P30,Bewertung!A$3:B$50,2,FALSE()),0)</f>
        <v>0</v>
      </c>
      <c r="N30" s="74">
        <f>IF(AND(L29-L30&gt;0,L30-L31,I30&lt;&gt;""),Bewertung!C66+M30,M30)</f>
        <v>0</v>
      </c>
      <c r="O30" s="40"/>
      <c r="P30" s="75" t="str">
        <f t="shared" si="3"/>
        <v/>
      </c>
      <c r="Q30" s="76"/>
      <c r="R30" s="76"/>
      <c r="S30" s="77">
        <f t="shared" si="4"/>
        <v>0</v>
      </c>
      <c r="T30" s="78">
        <f t="shared" si="5"/>
        <v>0</v>
      </c>
      <c r="U30" s="79" t="str">
        <f t="shared" si="6"/>
        <v/>
      </c>
    </row>
    <row r="31" spans="1:21" x14ac:dyDescent="0.25">
      <c r="A31" s="69"/>
      <c r="B31" s="69"/>
      <c r="C31" s="63" t="str">
        <f>Teilnehmer!B31</f>
        <v>Stauber Simon</v>
      </c>
      <c r="D31" s="70"/>
      <c r="E31" s="40"/>
      <c r="F31" s="40"/>
      <c r="G31" s="40"/>
      <c r="H31" s="40"/>
      <c r="I31" s="40"/>
      <c r="J31" s="40"/>
      <c r="K31" s="40"/>
      <c r="L31" s="72">
        <f t="shared" si="2"/>
        <v>0</v>
      </c>
      <c r="M31" s="73">
        <f>IF(AND(A31&lt;&gt;"",L31&gt;0),VLOOKUP(P31,Bewertung!A$3:B$50,2,FALSE()),0)</f>
        <v>0</v>
      </c>
      <c r="N31" s="74">
        <f>IF(AND(L30-L31&gt;0,L31-L32,I31&lt;&gt;""),Bewertung!C67+M31,M31)</f>
        <v>0</v>
      </c>
      <c r="O31" s="40"/>
      <c r="P31" s="75" t="str">
        <f t="shared" si="3"/>
        <v/>
      </c>
      <c r="Q31" s="76"/>
      <c r="R31" s="76"/>
      <c r="S31" s="77">
        <f t="shared" si="4"/>
        <v>0</v>
      </c>
      <c r="T31" s="78">
        <f t="shared" si="5"/>
        <v>0</v>
      </c>
      <c r="U31" s="79" t="str">
        <f t="shared" si="6"/>
        <v/>
      </c>
    </row>
    <row r="32" spans="1:21" x14ac:dyDescent="0.25">
      <c r="A32" s="69"/>
      <c r="B32" s="69"/>
      <c r="C32" s="63" t="str">
        <f>Teilnehmer!B32</f>
        <v>Stemmler Miriam</v>
      </c>
      <c r="D32" s="70"/>
      <c r="E32" s="40"/>
      <c r="F32" s="40"/>
      <c r="G32" s="41"/>
      <c r="H32" s="40"/>
      <c r="I32" s="40"/>
      <c r="J32" s="40"/>
      <c r="K32" s="40"/>
      <c r="L32" s="72">
        <f t="shared" si="2"/>
        <v>0</v>
      </c>
      <c r="M32" s="73">
        <f>IF(AND(A32&lt;&gt;"",L32&gt;0),VLOOKUP(P32,Bewertung!A$3:B$50,2,FALSE()),0)</f>
        <v>0</v>
      </c>
      <c r="N32" s="74">
        <f>IF(AND(L31-L32&gt;0,L32-L33,I32&lt;&gt;""),Bewertung!C68+M32,M32)</f>
        <v>0</v>
      </c>
      <c r="O32" s="40"/>
      <c r="P32" s="75" t="str">
        <f t="shared" si="3"/>
        <v/>
      </c>
      <c r="Q32" s="76"/>
      <c r="R32" s="76"/>
      <c r="S32" s="77">
        <f t="shared" si="4"/>
        <v>0</v>
      </c>
      <c r="T32" s="78">
        <f t="shared" si="5"/>
        <v>0</v>
      </c>
      <c r="U32" s="79" t="str">
        <f t="shared" si="6"/>
        <v/>
      </c>
    </row>
    <row r="33" spans="1:21" x14ac:dyDescent="0.25">
      <c r="A33" s="69"/>
      <c r="B33" s="69"/>
      <c r="C33" s="63" t="str">
        <f>Teilnehmer!B33</f>
        <v>Stemmler Thomas</v>
      </c>
      <c r="D33" s="70"/>
      <c r="E33" s="40"/>
      <c r="F33" s="40"/>
      <c r="G33" s="41"/>
      <c r="H33" s="40"/>
      <c r="I33" s="40"/>
      <c r="J33" s="40"/>
      <c r="K33" s="40"/>
      <c r="L33" s="72">
        <f t="shared" si="2"/>
        <v>0</v>
      </c>
      <c r="M33" s="73">
        <f>IF(AND(A33&lt;&gt;"",L33&gt;0),VLOOKUP(P33,Bewertung!A$3:B$50,2,FALSE()),0)</f>
        <v>0</v>
      </c>
      <c r="N33" s="74">
        <f>IF(AND(L32-L33&gt;0,L33-L34,I33&lt;&gt;""),Bewertung!C69+M33,M33)</f>
        <v>0</v>
      </c>
      <c r="O33" s="40"/>
      <c r="P33" s="75" t="str">
        <f t="shared" si="3"/>
        <v/>
      </c>
      <c r="Q33" s="76"/>
      <c r="R33" s="76"/>
      <c r="S33" s="77">
        <f t="shared" si="4"/>
        <v>0</v>
      </c>
      <c r="T33" s="78">
        <f t="shared" si="5"/>
        <v>0</v>
      </c>
      <c r="U33" s="79" t="str">
        <f t="shared" si="6"/>
        <v/>
      </c>
    </row>
    <row r="34" spans="1:21" x14ac:dyDescent="0.25">
      <c r="A34" s="69"/>
      <c r="B34" s="69"/>
      <c r="C34" s="63" t="str">
        <f>Teilnehmer!B34</f>
        <v>Straub Beat</v>
      </c>
      <c r="D34" s="70"/>
      <c r="E34" s="40"/>
      <c r="F34" s="40"/>
      <c r="G34" s="41"/>
      <c r="H34" s="40"/>
      <c r="I34" s="40"/>
      <c r="J34" s="40"/>
      <c r="K34" s="40"/>
      <c r="L34" s="72">
        <f t="shared" si="2"/>
        <v>0</v>
      </c>
      <c r="M34" s="73">
        <f>IF(AND(A34&lt;&gt;"",L34&gt;0),VLOOKUP(P34,Bewertung!A$3:B$50,2,FALSE()),0)</f>
        <v>0</v>
      </c>
      <c r="N34" s="74">
        <f>IF(AND(L33-L34&gt;0,L34-L35,I34&lt;&gt;""),Bewertung!C70+M34,M34)</f>
        <v>0</v>
      </c>
      <c r="O34" s="40"/>
      <c r="P34" s="75" t="str">
        <f t="shared" si="3"/>
        <v/>
      </c>
      <c r="Q34" s="76"/>
      <c r="R34" s="76"/>
      <c r="S34" s="77">
        <f t="shared" si="4"/>
        <v>0</v>
      </c>
      <c r="T34" s="78">
        <f t="shared" si="5"/>
        <v>0</v>
      </c>
      <c r="U34" s="79" t="str">
        <f t="shared" si="6"/>
        <v/>
      </c>
    </row>
    <row r="35" spans="1:21" x14ac:dyDescent="0.25">
      <c r="A35" s="69"/>
      <c r="B35" s="69"/>
      <c r="C35" s="63" t="str">
        <f>Teilnehmer!B35</f>
        <v>von der Crone Markus</v>
      </c>
      <c r="E35" s="40"/>
      <c r="F35" s="40"/>
      <c r="G35" s="41"/>
      <c r="H35" s="40"/>
      <c r="I35" s="40"/>
      <c r="J35" s="40"/>
      <c r="K35" s="40"/>
      <c r="L35" s="72">
        <f t="shared" si="2"/>
        <v>0</v>
      </c>
      <c r="M35" s="73">
        <f>IF(AND(A35&lt;&gt;"",L35&gt;0),VLOOKUP(P35,Bewertung!A$3:B$50,2,FALSE()),0)</f>
        <v>0</v>
      </c>
      <c r="N35" s="74">
        <f>IF(AND(L34-L35&gt;0,L35-L36,I35&lt;&gt;""),Bewertung!C71+M35,M35)</f>
        <v>0</v>
      </c>
      <c r="O35" s="40"/>
      <c r="P35" s="75" t="str">
        <f t="shared" si="3"/>
        <v/>
      </c>
      <c r="Q35" s="76"/>
      <c r="R35" s="76"/>
      <c r="S35" s="77">
        <f t="shared" si="4"/>
        <v>0</v>
      </c>
      <c r="T35" s="78">
        <f t="shared" si="5"/>
        <v>0</v>
      </c>
      <c r="U35" s="79" t="str">
        <f t="shared" si="6"/>
        <v/>
      </c>
    </row>
    <row r="36" spans="1:21" x14ac:dyDescent="0.25">
      <c r="A36" s="69"/>
      <c r="B36" s="69"/>
      <c r="C36" s="63" t="str">
        <f>Teilnehmer!B36</f>
        <v>Wegmann Adrian</v>
      </c>
      <c r="E36" s="40"/>
      <c r="F36" s="40"/>
      <c r="G36" s="41"/>
      <c r="H36" s="40"/>
      <c r="I36" s="40"/>
      <c r="J36" s="40"/>
      <c r="K36" s="40"/>
      <c r="L36" s="72">
        <f t="shared" si="2"/>
        <v>0</v>
      </c>
      <c r="M36" s="73">
        <f>IF(AND(A36&lt;&gt;"",L36&gt;0),VLOOKUP(P36,Bewertung!A$3:B$50,2,FALSE()),0)</f>
        <v>0</v>
      </c>
      <c r="N36" s="74">
        <f>IF(AND(L35-L36&gt;0,L36-L37,I36&lt;&gt;""),Bewertung!C72+M36,M36)</f>
        <v>0</v>
      </c>
      <c r="O36" s="40"/>
      <c r="P36" s="75" t="str">
        <f t="shared" si="3"/>
        <v/>
      </c>
      <c r="Q36" s="76"/>
      <c r="R36" s="76"/>
      <c r="S36" s="77">
        <f t="shared" si="4"/>
        <v>0</v>
      </c>
      <c r="T36" s="78">
        <f t="shared" si="5"/>
        <v>0</v>
      </c>
      <c r="U36" s="79" t="str">
        <f t="shared" si="6"/>
        <v/>
      </c>
    </row>
    <row r="37" spans="1:21" x14ac:dyDescent="0.25">
      <c r="A37" s="69"/>
      <c r="B37" s="69"/>
      <c r="C37" s="63" t="str">
        <f>Teilnehmer!B37</f>
        <v>Wesp Gerhard</v>
      </c>
      <c r="E37" s="40"/>
      <c r="F37" s="40"/>
      <c r="G37" s="41"/>
      <c r="H37" s="40"/>
      <c r="I37" s="40"/>
      <c r="J37" s="40"/>
      <c r="K37" s="40"/>
      <c r="L37" s="72">
        <f t="shared" si="2"/>
        <v>0</v>
      </c>
      <c r="M37" s="73">
        <f>IF(AND(A37&lt;&gt;"",L37&gt;0),VLOOKUP(P37,Bewertung!A$3:B$50,2,FALSE()),0)</f>
        <v>0</v>
      </c>
      <c r="N37" s="74">
        <f>IF(AND(L36-L37&gt;0,L37-L38,I37&lt;&gt;""),Bewertung!C73+M37,M37)</f>
        <v>0</v>
      </c>
      <c r="O37" s="40"/>
      <c r="P37" s="75" t="str">
        <f t="shared" si="3"/>
        <v/>
      </c>
      <c r="Q37" s="76"/>
      <c r="R37" s="76"/>
      <c r="S37" s="77">
        <f t="shared" si="4"/>
        <v>0</v>
      </c>
      <c r="T37" s="78">
        <f t="shared" si="5"/>
        <v>0</v>
      </c>
      <c r="U37" s="79" t="str">
        <f t="shared" si="6"/>
        <v/>
      </c>
    </row>
    <row r="38" spans="1:21" x14ac:dyDescent="0.25">
      <c r="A38" s="69"/>
      <c r="B38" s="69"/>
      <c r="C38" s="63" t="str">
        <f>Teilnehmer!B38</f>
        <v>Willi Ernst</v>
      </c>
      <c r="E38" s="40"/>
      <c r="F38" s="40"/>
      <c r="G38" s="41"/>
      <c r="H38" s="40"/>
      <c r="I38" s="40"/>
      <c r="J38" s="40"/>
      <c r="K38" s="40"/>
      <c r="L38" s="72">
        <f t="shared" si="2"/>
        <v>0</v>
      </c>
      <c r="M38" s="73">
        <f>IF(AND(A38&lt;&gt;"",L38&gt;0),VLOOKUP(P38,Bewertung!A$3:B$50,2,FALSE()),0)</f>
        <v>0</v>
      </c>
      <c r="N38" s="74">
        <f>IF(AND(L37-L38&gt;0,L38-L39,I38&lt;&gt;""),Bewertung!C74+M38,M38)</f>
        <v>0</v>
      </c>
      <c r="O38" s="40"/>
      <c r="P38" s="75" t="str">
        <f t="shared" si="3"/>
        <v/>
      </c>
      <c r="Q38" s="76"/>
      <c r="R38" s="76"/>
      <c r="S38" s="77">
        <f t="shared" si="4"/>
        <v>0</v>
      </c>
      <c r="T38" s="78">
        <f t="shared" si="5"/>
        <v>0</v>
      </c>
      <c r="U38" s="79" t="str">
        <f t="shared" si="6"/>
        <v/>
      </c>
    </row>
    <row r="39" spans="1:21" x14ac:dyDescent="0.25">
      <c r="A39" s="69"/>
      <c r="B39" s="69"/>
      <c r="C39" s="63" t="str">
        <f>Teilnehmer!B39</f>
        <v>Zehnder Joel</v>
      </c>
      <c r="E39" s="40"/>
      <c r="F39" s="40"/>
      <c r="G39" s="41"/>
      <c r="H39" s="40"/>
      <c r="I39" s="40"/>
      <c r="J39" s="40"/>
      <c r="K39" s="40"/>
      <c r="L39" s="72">
        <f t="shared" si="2"/>
        <v>0</v>
      </c>
      <c r="M39" s="73">
        <f>IF(AND(A39&lt;&gt;"",L39&gt;0),VLOOKUP(P39,Bewertung!A$3:B$50,2,FALSE()),0)</f>
        <v>0</v>
      </c>
      <c r="N39" s="74">
        <f>IF(AND(L38-L39&gt;0,L39-L40,I39&lt;&gt;""),Bewertung!C75+M39,M39)</f>
        <v>0</v>
      </c>
      <c r="O39" s="40"/>
      <c r="P39" s="75" t="str">
        <f t="shared" si="3"/>
        <v/>
      </c>
      <c r="Q39" s="76"/>
      <c r="R39" s="76"/>
      <c r="S39" s="77">
        <f t="shared" si="4"/>
        <v>0</v>
      </c>
      <c r="T39" s="78">
        <f t="shared" si="5"/>
        <v>0</v>
      </c>
      <c r="U39" s="79" t="str">
        <f t="shared" si="6"/>
        <v/>
      </c>
    </row>
    <row r="40" spans="1:21" x14ac:dyDescent="0.25">
      <c r="A40" s="69"/>
      <c r="B40" s="69"/>
      <c r="C40" s="63" t="str">
        <f>Teilnehmer!B40</f>
        <v>Zeitner Luc</v>
      </c>
      <c r="E40" s="40"/>
      <c r="F40" s="40"/>
      <c r="G40" s="41"/>
      <c r="H40" s="40"/>
      <c r="I40" s="40"/>
      <c r="J40" s="40"/>
      <c r="K40" s="40"/>
      <c r="L40" s="72">
        <f t="shared" si="2"/>
        <v>0</v>
      </c>
      <c r="M40" s="73">
        <f>IF(AND(A40&lt;&gt;"",L40&gt;0),VLOOKUP(P40,Bewertung!A$3:B$50,2,FALSE()),0)</f>
        <v>0</v>
      </c>
      <c r="N40" s="74">
        <f>IF(AND(L39-L40&gt;0,L40-L41,I40&lt;&gt;""),Bewertung!C76+M40,M40)</f>
        <v>0</v>
      </c>
      <c r="O40" s="40"/>
      <c r="P40" s="75" t="str">
        <f t="shared" si="3"/>
        <v/>
      </c>
      <c r="Q40" s="76"/>
      <c r="R40" s="76"/>
      <c r="S40" s="77">
        <f t="shared" si="4"/>
        <v>0</v>
      </c>
      <c r="T40" s="78">
        <f t="shared" si="5"/>
        <v>0</v>
      </c>
      <c r="U40" s="79" t="str">
        <f t="shared" si="6"/>
        <v/>
      </c>
    </row>
    <row r="41" spans="1:21" x14ac:dyDescent="0.25">
      <c r="A41" s="69"/>
      <c r="B41" s="69"/>
      <c r="C41" s="63" t="str">
        <f>Teilnehmer!B41</f>
        <v>Zimmermann Urs</v>
      </c>
      <c r="E41" s="40"/>
      <c r="F41" s="40"/>
      <c r="G41" s="41"/>
      <c r="H41" s="40"/>
      <c r="I41" s="40"/>
      <c r="J41" s="40"/>
      <c r="K41" s="40"/>
      <c r="L41" s="72">
        <f t="shared" si="2"/>
        <v>0</v>
      </c>
      <c r="M41" s="73">
        <f>IF(AND(A41&lt;&gt;"",L41&gt;0),VLOOKUP(P41,Bewertung!A$3:B$50,2,FALSE()),0)</f>
        <v>0</v>
      </c>
      <c r="N41" s="74">
        <f>IF(AND(L40-L41&gt;0,L41-L42,I41&lt;&gt;""),Bewertung!C77+M41,M41)</f>
        <v>0</v>
      </c>
      <c r="O41" s="40"/>
      <c r="P41" s="75" t="str">
        <f t="shared" si="3"/>
        <v/>
      </c>
      <c r="Q41" s="76"/>
      <c r="R41" s="76"/>
      <c r="S41" s="77">
        <f t="shared" si="4"/>
        <v>0</v>
      </c>
      <c r="T41" s="78">
        <f t="shared" si="5"/>
        <v>0</v>
      </c>
      <c r="U41" s="79" t="str">
        <f t="shared" si="6"/>
        <v/>
      </c>
    </row>
    <row r="42" spans="1:21" x14ac:dyDescent="0.25">
      <c r="A42" s="69"/>
      <c r="B42" s="69"/>
      <c r="C42" s="63">
        <f>Teilnehmer!B42</f>
        <v>0</v>
      </c>
      <c r="E42" s="40"/>
      <c r="F42" s="40"/>
      <c r="G42" s="41"/>
      <c r="H42" s="40"/>
      <c r="I42" s="40"/>
      <c r="J42" s="40"/>
      <c r="K42" s="40"/>
      <c r="L42" s="72">
        <f t="shared" si="2"/>
        <v>0</v>
      </c>
      <c r="M42" s="73">
        <f>IF(AND(A42&lt;&gt;"",L42&gt;0),VLOOKUP(P42,Bewertung!A$3:B$50,2,FALSE()),0)</f>
        <v>0</v>
      </c>
      <c r="N42" s="74">
        <f>IF(AND(L41-L42&gt;0,L42-L43,I42&lt;&gt;""),Bewertung!C78+M42,M42)</f>
        <v>0</v>
      </c>
      <c r="O42" s="40"/>
      <c r="P42" s="75" t="str">
        <f t="shared" si="3"/>
        <v/>
      </c>
      <c r="Q42" s="76"/>
      <c r="R42" s="76"/>
      <c r="S42" s="77">
        <f t="shared" si="4"/>
        <v>0</v>
      </c>
      <c r="T42" s="78">
        <f t="shared" si="5"/>
        <v>0</v>
      </c>
      <c r="U42" s="79" t="str">
        <f t="shared" si="6"/>
        <v/>
      </c>
    </row>
    <row r="43" spans="1:21" x14ac:dyDescent="0.25">
      <c r="A43" s="69"/>
      <c r="B43" s="69"/>
      <c r="C43" s="63">
        <f>Teilnehmer!B43</f>
        <v>0</v>
      </c>
      <c r="E43" s="40"/>
      <c r="F43" s="40"/>
      <c r="G43" s="41"/>
      <c r="H43" s="40"/>
      <c r="I43" s="40"/>
      <c r="J43" s="40"/>
      <c r="K43" s="40"/>
      <c r="L43" s="72">
        <f t="shared" si="2"/>
        <v>0</v>
      </c>
      <c r="M43" s="73">
        <f>IF(AND(A43&lt;&gt;"",L43&gt;0),VLOOKUP(P43,Bewertung!A$3:B$50,2,FALSE()),0)</f>
        <v>0</v>
      </c>
      <c r="N43" s="74">
        <f>IF(AND(L42-L43&gt;0,L43-L44,I43&lt;&gt;""),Bewertung!C79+M43,M43)</f>
        <v>0</v>
      </c>
      <c r="O43" s="40"/>
      <c r="P43" s="75" t="str">
        <f t="shared" si="3"/>
        <v/>
      </c>
      <c r="Q43" s="76"/>
      <c r="R43" s="76"/>
      <c r="S43" s="77">
        <f t="shared" si="4"/>
        <v>0</v>
      </c>
      <c r="T43" s="78">
        <f t="shared" si="5"/>
        <v>0</v>
      </c>
      <c r="U43" s="79" t="str">
        <f t="shared" si="6"/>
        <v/>
      </c>
    </row>
    <row r="44" spans="1:21" x14ac:dyDescent="0.25">
      <c r="A44" s="69"/>
      <c r="B44" s="69"/>
      <c r="C44" s="63">
        <f>Teilnehmer!B44</f>
        <v>0</v>
      </c>
      <c r="E44" s="40"/>
      <c r="F44" s="40"/>
      <c r="G44" s="41"/>
      <c r="H44" s="40"/>
      <c r="I44" s="40"/>
      <c r="J44" s="40"/>
      <c r="K44" s="40"/>
      <c r="L44" s="72">
        <f t="shared" si="2"/>
        <v>0</v>
      </c>
      <c r="M44" s="73">
        <f>IF(AND(A44&lt;&gt;"",L44&gt;0),VLOOKUP(P44,Bewertung!A$3:B$50,2,FALSE()),0)</f>
        <v>0</v>
      </c>
      <c r="N44" s="74">
        <f>IF(AND(L43-L44&gt;0,L44-L45,I44&lt;&gt;""),Bewertung!C80+M44,M44)</f>
        <v>0</v>
      </c>
      <c r="O44" s="40"/>
      <c r="P44" s="75" t="str">
        <f t="shared" si="3"/>
        <v/>
      </c>
      <c r="Q44" s="76"/>
      <c r="R44" s="76"/>
      <c r="S44" s="77">
        <f t="shared" si="4"/>
        <v>0</v>
      </c>
      <c r="T44" s="78">
        <f t="shared" si="5"/>
        <v>0</v>
      </c>
      <c r="U44" s="79" t="str">
        <f t="shared" si="6"/>
        <v/>
      </c>
    </row>
    <row r="45" spans="1:21" x14ac:dyDescent="0.25">
      <c r="A45" s="69"/>
      <c r="B45" s="69"/>
      <c r="C45" s="63">
        <f>Teilnehmer!B45</f>
        <v>0</v>
      </c>
      <c r="E45" s="40"/>
      <c r="F45" s="40"/>
      <c r="G45" s="41"/>
      <c r="H45" s="40"/>
      <c r="I45" s="40"/>
      <c r="J45" s="40"/>
      <c r="K45" s="40"/>
      <c r="L45" s="72">
        <f t="shared" si="2"/>
        <v>0</v>
      </c>
      <c r="M45" s="73">
        <f>IF(AND(A45&lt;&gt;"",L45&gt;0),VLOOKUP(P45,Bewertung!A$3:B$50,2,FALSE()),0)</f>
        <v>0</v>
      </c>
      <c r="N45" s="74">
        <f>IF(AND(L44-L45&gt;0,L45-L46,I45&lt;&gt;""),Bewertung!C81+M45,M45)</f>
        <v>0</v>
      </c>
      <c r="O45" s="40"/>
      <c r="P45" s="75" t="str">
        <f t="shared" si="3"/>
        <v/>
      </c>
      <c r="Q45" s="76"/>
      <c r="R45" s="76"/>
      <c r="S45" s="77">
        <f t="shared" si="4"/>
        <v>0</v>
      </c>
      <c r="T45" s="78">
        <f t="shared" si="5"/>
        <v>0</v>
      </c>
      <c r="U45" s="79" t="str">
        <f t="shared" si="6"/>
        <v/>
      </c>
    </row>
    <row r="46" spans="1:21" x14ac:dyDescent="0.25">
      <c r="A46" s="69"/>
      <c r="B46" s="69"/>
      <c r="C46" s="63">
        <f>Teilnehmer!B46</f>
        <v>0</v>
      </c>
      <c r="E46" s="40"/>
      <c r="F46" s="40"/>
      <c r="G46" s="41"/>
      <c r="H46" s="40"/>
      <c r="I46" s="40"/>
      <c r="J46" s="40"/>
      <c r="K46" s="40"/>
      <c r="L46" s="72">
        <f t="shared" si="2"/>
        <v>0</v>
      </c>
      <c r="M46" s="73">
        <f>IF(AND(A46&lt;&gt;"",L46&gt;0),VLOOKUP(P46,Bewertung!A$3:B$50,2,FALSE()),0)</f>
        <v>0</v>
      </c>
      <c r="N46" s="74">
        <f>IF(AND(L45-L46&gt;0,L46-L47,I46&lt;&gt;""),Bewertung!C82+M46,M46)</f>
        <v>0</v>
      </c>
      <c r="O46" s="40"/>
      <c r="P46" s="75" t="str">
        <f t="shared" si="3"/>
        <v/>
      </c>
      <c r="Q46" s="76"/>
      <c r="R46" s="76"/>
      <c r="S46" s="77">
        <f t="shared" si="4"/>
        <v>0</v>
      </c>
      <c r="T46" s="78">
        <f t="shared" si="5"/>
        <v>0</v>
      </c>
      <c r="U46" s="79" t="str">
        <f t="shared" si="6"/>
        <v/>
      </c>
    </row>
    <row r="47" spans="1:21" x14ac:dyDescent="0.25">
      <c r="A47" s="69"/>
      <c r="B47" s="69"/>
      <c r="C47" s="63">
        <f>Teilnehmer!B47</f>
        <v>0</v>
      </c>
      <c r="E47" s="40"/>
      <c r="F47" s="40"/>
      <c r="G47" s="41"/>
      <c r="H47" s="40"/>
      <c r="I47" s="40"/>
      <c r="J47" s="40"/>
      <c r="K47" s="40"/>
      <c r="L47" s="72">
        <f t="shared" si="2"/>
        <v>0</v>
      </c>
      <c r="M47" s="73">
        <f>IF(AND(A47&lt;&gt;"",L47&gt;0),VLOOKUP(P47,Bewertung!A$3:B$50,2,FALSE()),0)</f>
        <v>0</v>
      </c>
      <c r="N47" s="74">
        <f>IF(AND(L46-L47&gt;0,L47-L48,I47&lt;&gt;""),Bewertung!C83+M47,M47)</f>
        <v>0</v>
      </c>
      <c r="O47" s="40"/>
      <c r="P47" s="75" t="str">
        <f t="shared" si="3"/>
        <v/>
      </c>
      <c r="Q47" s="76"/>
      <c r="R47" s="76"/>
      <c r="S47" s="77">
        <f t="shared" si="4"/>
        <v>0</v>
      </c>
      <c r="T47" s="78">
        <f t="shared" si="5"/>
        <v>0</v>
      </c>
      <c r="U47" s="79" t="str">
        <f t="shared" si="6"/>
        <v/>
      </c>
    </row>
    <row r="48" spans="1:21" x14ac:dyDescent="0.25">
      <c r="A48" s="69"/>
      <c r="B48" s="69"/>
      <c r="C48" s="63">
        <f>Teilnehmer!B48</f>
        <v>0</v>
      </c>
      <c r="E48" s="40"/>
      <c r="F48" s="40"/>
      <c r="G48" s="41"/>
      <c r="H48" s="40"/>
      <c r="I48" s="40"/>
      <c r="J48" s="40"/>
      <c r="K48" s="40"/>
      <c r="L48" s="72">
        <f t="shared" si="2"/>
        <v>0</v>
      </c>
      <c r="M48" s="73">
        <f>IF(AND(A48&lt;&gt;"",L48&gt;0),VLOOKUP(P48,Bewertung!A$3:B$50,2,FALSE()),0)</f>
        <v>0</v>
      </c>
      <c r="N48" s="74">
        <f>IF(AND(L47-L48&gt;0,L48-L49,I48&lt;&gt;""),Bewertung!C84+M48,M48)</f>
        <v>0</v>
      </c>
      <c r="O48" s="40"/>
      <c r="P48" s="75" t="str">
        <f t="shared" si="3"/>
        <v/>
      </c>
      <c r="Q48" s="76"/>
      <c r="R48" s="76"/>
      <c r="S48" s="77">
        <f t="shared" si="4"/>
        <v>0</v>
      </c>
      <c r="T48" s="78">
        <f t="shared" si="5"/>
        <v>0</v>
      </c>
      <c r="U48" s="79" t="str">
        <f t="shared" si="6"/>
        <v/>
      </c>
    </row>
    <row r="49" spans="1:21" x14ac:dyDescent="0.25">
      <c r="A49" s="69"/>
      <c r="B49" s="69"/>
      <c r="C49" s="63">
        <f>Teilnehmer!B49</f>
        <v>0</v>
      </c>
      <c r="E49" s="40"/>
      <c r="F49" s="40"/>
      <c r="G49" s="41"/>
      <c r="H49" s="40"/>
      <c r="I49" s="40"/>
      <c r="J49" s="40"/>
      <c r="K49" s="40"/>
      <c r="L49" s="72">
        <f t="shared" si="2"/>
        <v>0</v>
      </c>
      <c r="M49" s="73">
        <f>IF(AND(A49&lt;&gt;"",L49&gt;0),VLOOKUP(P49,Bewertung!A$3:B$50,2,FALSE()),0)</f>
        <v>0</v>
      </c>
      <c r="N49" s="74">
        <f>IF(AND(L48-L49&gt;0,L49-L50,I49&lt;&gt;""),Bewertung!C85+M49,M49)</f>
        <v>0</v>
      </c>
      <c r="O49" s="40"/>
      <c r="P49" s="75" t="str">
        <f t="shared" si="3"/>
        <v/>
      </c>
      <c r="Q49" s="76"/>
      <c r="R49" s="76"/>
      <c r="S49" s="77">
        <f t="shared" si="4"/>
        <v>0</v>
      </c>
      <c r="T49" s="78">
        <f t="shared" si="5"/>
        <v>0</v>
      </c>
      <c r="U49" s="79" t="str">
        <f t="shared" si="6"/>
        <v/>
      </c>
    </row>
    <row r="50" spans="1:21" x14ac:dyDescent="0.25">
      <c r="A50" s="69"/>
      <c r="B50" s="69"/>
      <c r="C50" s="63">
        <f>Teilnehmer!B50</f>
        <v>0</v>
      </c>
      <c r="E50" s="40"/>
      <c r="F50" s="40"/>
      <c r="G50" s="41"/>
      <c r="H50" s="40"/>
      <c r="I50" s="40"/>
      <c r="J50" s="40"/>
      <c r="K50" s="40"/>
      <c r="L50" s="72">
        <f t="shared" si="2"/>
        <v>0</v>
      </c>
      <c r="M50" s="73">
        <f>IF(AND(A50&lt;&gt;"",L50&gt;0),VLOOKUP(P50,Bewertung!A$3:B$50,2,FALSE()),0)</f>
        <v>0</v>
      </c>
      <c r="N50" s="74">
        <f>IF(AND(L49-L50&gt;0,L50-L51,I50&lt;&gt;""),Bewertung!C86+M50,M50)</f>
        <v>0</v>
      </c>
      <c r="O50" s="40"/>
      <c r="P50" s="75" t="str">
        <f t="shared" si="3"/>
        <v/>
      </c>
      <c r="Q50" s="76"/>
      <c r="R50" s="76"/>
      <c r="S50" s="77">
        <f t="shared" si="4"/>
        <v>0</v>
      </c>
      <c r="T50" s="78">
        <f t="shared" si="5"/>
        <v>0</v>
      </c>
      <c r="U50" s="79" t="str">
        <f t="shared" si="6"/>
        <v/>
      </c>
    </row>
    <row r="51" spans="1:21" x14ac:dyDescent="0.25">
      <c r="Q51" s="75"/>
    </row>
  </sheetData>
  <mergeCells count="15">
    <mergeCell ref="M1:M2"/>
    <mergeCell ref="N1:N2"/>
    <mergeCell ref="O1:O2"/>
    <mergeCell ref="P1:P2"/>
    <mergeCell ref="Q1:U1"/>
    <mergeCell ref="F1:F2"/>
    <mergeCell ref="G1:G2"/>
    <mergeCell ref="H1:H2"/>
    <mergeCell ref="I1:J1"/>
    <mergeCell ref="L1:L2"/>
    <mergeCell ref="A1:A2"/>
    <mergeCell ref="B1:B2"/>
    <mergeCell ref="C1:C2"/>
    <mergeCell ref="D1:D2"/>
    <mergeCell ref="E1:E2"/>
  </mergeCells>
  <pageMargins left="0.39374999999999999" right="0.39374999999999999" top="1.4965277777777799" bottom="0.39374999999999999" header="0.27569444444444402" footer="0.51180555555555496"/>
  <pageSetup paperSize="9" fitToHeight="0" orientation="landscape" horizontalDpi="300" verticalDpi="300"/>
  <headerFooter>
    <oddHeader>&amp;C&amp;"Calibri,Fett"&amp;20Tageswertung
Sportgruppe&amp;R&amp;"Calibri,Fett"&amp;20&amp;A
&amp;11Seite &amp;P von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49"/>
  <sheetViews>
    <sheetView zoomScale="75" zoomScaleNormal="75" workbookViewId="0">
      <selection activeCell="B44" sqref="B44"/>
    </sheetView>
  </sheetViews>
  <sheetFormatPr baseColWidth="10" defaultColWidth="11.140625" defaultRowHeight="15" x14ac:dyDescent="0.25"/>
  <cols>
    <col min="1" max="1" width="10.140625" style="84" customWidth="1"/>
    <col min="2" max="2" width="20.85546875" style="84" customWidth="1"/>
    <col min="3" max="8" width="6.140625" style="84" customWidth="1"/>
    <col min="9" max="10" width="8" style="63" customWidth="1"/>
    <col min="11" max="1023" width="11.140625" style="63"/>
    <col min="1024" max="1024" width="11.42578125" customWidth="1"/>
  </cols>
  <sheetData>
    <row r="1" spans="1:14" s="88" customFormat="1" ht="95.85" customHeight="1" x14ac:dyDescent="0.35">
      <c r="A1" s="85" t="s">
        <v>0</v>
      </c>
      <c r="B1" s="85" t="s">
        <v>2</v>
      </c>
      <c r="C1" s="86" t="s">
        <v>23</v>
      </c>
      <c r="D1" s="86" t="s">
        <v>24</v>
      </c>
      <c r="E1" s="86" t="s">
        <v>25</v>
      </c>
      <c r="F1" s="86" t="s">
        <v>26</v>
      </c>
      <c r="G1" s="86" t="s">
        <v>27</v>
      </c>
      <c r="H1" s="86" t="s">
        <v>28</v>
      </c>
      <c r="I1" s="87" t="s">
        <v>29</v>
      </c>
      <c r="M1" s="4"/>
      <c r="N1" s="4"/>
    </row>
    <row r="2" spans="1:14" x14ac:dyDescent="0.25">
      <c r="A2" s="84" t="str">
        <f t="shared" ref="A2:A49" si="0">IF(I2&lt;&gt;0,RANK(I2,I$2:I$49,0),"")</f>
        <v/>
      </c>
      <c r="B2" s="89" t="str">
        <f>Teilnehmer!B3</f>
        <v>Belz Thomas</v>
      </c>
      <c r="C2" s="90">
        <f>VLOOKUP(B2,'2022-04-30 Tag 1'!C$3:O$50,13,FALSE())</f>
        <v>0</v>
      </c>
      <c r="D2" s="90">
        <f>VLOOKUP(B2,'2022-05-14 Tag 2'!C$3:O$50,13,FALSE())</f>
        <v>0</v>
      </c>
      <c r="E2" s="90">
        <f>VLOOKUP(B2,'2022-05-28 Tag 3'!C$3:O$50,13,FALSE())</f>
        <v>0</v>
      </c>
      <c r="F2" s="90">
        <f>VLOOKUP(B2,'2022-06-11 Tag 4'!C$3:O$50,13,FALSE())</f>
        <v>0</v>
      </c>
      <c r="G2" s="90">
        <f>VLOOKUP(B2,'2022-07-09 Tag 5'!C$3:O$50,13,FALSE())</f>
        <v>0</v>
      </c>
      <c r="H2" s="90">
        <f>VLOOKUP(B2,'2022-07-23 Tag 6'!C$3:O$50,13,FALSE())</f>
        <v>0</v>
      </c>
      <c r="I2" s="90">
        <f t="shared" ref="I2:I49" si="1">IF(AND(C2="",D2="",E2="",F2="",G2="",H2="")=TRUE(),0,LARGE(C2:H2,1)+LARGE(C2:H2,2)+LARGE(C2:H2,3)+LARGE(C2:H2,4))</f>
        <v>0</v>
      </c>
      <c r="M2" s="91"/>
    </row>
    <row r="3" spans="1:14" x14ac:dyDescent="0.25">
      <c r="A3" s="84" t="str">
        <f t="shared" si="0"/>
        <v/>
      </c>
      <c r="B3" s="89" t="str">
        <f>Teilnehmer!B4</f>
        <v>Beuke Lena</v>
      </c>
      <c r="C3" s="90">
        <f>VLOOKUP(B3,'2022-04-30 Tag 1'!C$3:O$50,13,FALSE())</f>
        <v>0</v>
      </c>
      <c r="D3" s="90">
        <f>VLOOKUP(B3,'2022-05-14 Tag 2'!C$3:O$50,13,FALSE())</f>
        <v>0</v>
      </c>
      <c r="E3" s="90">
        <f>VLOOKUP(B3,'2022-05-28 Tag 3'!C$3:O$50,13,FALSE())</f>
        <v>0</v>
      </c>
      <c r="F3" s="90">
        <f>VLOOKUP(B3,'2022-06-11 Tag 4'!C$3:O$50,13,FALSE())</f>
        <v>0</v>
      </c>
      <c r="G3" s="90">
        <f>VLOOKUP(B3,'2022-07-09 Tag 5'!C$3:O$50,13,FALSE())</f>
        <v>0</v>
      </c>
      <c r="H3" s="90">
        <f>VLOOKUP(B3,'2022-07-23 Tag 6'!C$3:O$50,13,FALSE())</f>
        <v>0</v>
      </c>
      <c r="I3" s="90">
        <f t="shared" si="1"/>
        <v>0</v>
      </c>
      <c r="M3" s="91"/>
    </row>
    <row r="4" spans="1:14" x14ac:dyDescent="0.25">
      <c r="A4" s="84" t="str">
        <f t="shared" si="0"/>
        <v/>
      </c>
      <c r="B4" s="89" t="str">
        <f>Teilnehmer!B5</f>
        <v>Böni Peter</v>
      </c>
      <c r="C4" s="90">
        <f>VLOOKUP(B4,'2022-04-30 Tag 1'!C$3:O$50,13,FALSE())</f>
        <v>0</v>
      </c>
      <c r="D4" s="90">
        <f>VLOOKUP(B4,'2022-05-14 Tag 2'!C$3:O$50,13,FALSE())</f>
        <v>0</v>
      </c>
      <c r="E4" s="90">
        <f>VLOOKUP(B4,'2022-05-28 Tag 3'!C$3:O$50,13,FALSE())</f>
        <v>0</v>
      </c>
      <c r="F4" s="90">
        <f>VLOOKUP(B4,'2022-06-11 Tag 4'!C$3:O$50,13,FALSE())</f>
        <v>0</v>
      </c>
      <c r="G4" s="90">
        <f>VLOOKUP(B4,'2022-07-09 Tag 5'!C$3:O$50,13,FALSE())</f>
        <v>0</v>
      </c>
      <c r="H4" s="90">
        <f>VLOOKUP(B4,'2022-07-23 Tag 6'!C$3:O$50,13,FALSE())</f>
        <v>0</v>
      </c>
      <c r="I4" s="90">
        <f t="shared" si="1"/>
        <v>0</v>
      </c>
      <c r="M4" s="91"/>
    </row>
    <row r="5" spans="1:14" x14ac:dyDescent="0.25">
      <c r="A5" s="84" t="str">
        <f t="shared" si="0"/>
        <v/>
      </c>
      <c r="B5" s="89" t="str">
        <f>Teilnehmer!B6</f>
        <v>Cooper Harry</v>
      </c>
      <c r="C5" s="90">
        <f>VLOOKUP(B5,'2022-04-30 Tag 1'!C$3:O$50,13,FALSE())</f>
        <v>0</v>
      </c>
      <c r="D5" s="90">
        <f>VLOOKUP(B5,'2022-05-14 Tag 2'!C$3:O$50,13,FALSE())</f>
        <v>0</v>
      </c>
      <c r="E5" s="90">
        <f>VLOOKUP(B5,'2022-05-28 Tag 3'!C$3:O$50,13,FALSE())</f>
        <v>0</v>
      </c>
      <c r="F5" s="90">
        <f>VLOOKUP(B5,'2022-06-11 Tag 4'!C$3:O$50,13,FALSE())</f>
        <v>0</v>
      </c>
      <c r="G5" s="90">
        <f>VLOOKUP(B5,'2022-07-09 Tag 5'!C$3:O$50,13,FALSE())</f>
        <v>0</v>
      </c>
      <c r="H5" s="90">
        <f>VLOOKUP(B5,'2022-07-23 Tag 6'!C$3:O$50,13,FALSE())</f>
        <v>0</v>
      </c>
      <c r="I5" s="90">
        <f t="shared" si="1"/>
        <v>0</v>
      </c>
      <c r="M5" s="91"/>
    </row>
    <row r="6" spans="1:14" x14ac:dyDescent="0.25">
      <c r="A6" s="84" t="str">
        <f t="shared" si="0"/>
        <v/>
      </c>
      <c r="B6" s="89" t="str">
        <f>Teilnehmer!B7</f>
        <v>Dosch Flurin</v>
      </c>
      <c r="C6" s="90">
        <f>VLOOKUP(B6,'2022-04-30 Tag 1'!C$3:O$50,13,FALSE())</f>
        <v>0</v>
      </c>
      <c r="D6" s="90">
        <f>VLOOKUP(B6,'2022-05-14 Tag 2'!C$3:O$50,13,FALSE())</f>
        <v>0</v>
      </c>
      <c r="E6" s="90">
        <f>VLOOKUP(B6,'2022-05-28 Tag 3'!C$3:O$50,13,FALSE())</f>
        <v>0</v>
      </c>
      <c r="F6" s="90">
        <f>VLOOKUP(B6,'2022-06-11 Tag 4'!C$3:O$50,13,FALSE())</f>
        <v>0</v>
      </c>
      <c r="G6" s="90">
        <f>VLOOKUP(B6,'2022-07-09 Tag 5'!C$3:O$50,13,FALSE())</f>
        <v>0</v>
      </c>
      <c r="H6" s="90">
        <f>VLOOKUP(B6,'2022-07-23 Tag 6'!C$3:O$50,13,FALSE())</f>
        <v>0</v>
      </c>
      <c r="I6" s="90">
        <f t="shared" si="1"/>
        <v>0</v>
      </c>
      <c r="M6" s="91"/>
    </row>
    <row r="7" spans="1:14" x14ac:dyDescent="0.25">
      <c r="A7" s="84" t="str">
        <f t="shared" si="0"/>
        <v/>
      </c>
      <c r="B7" s="89" t="str">
        <f>Teilnehmer!B8</f>
        <v>Eichholzer Andreas</v>
      </c>
      <c r="C7" s="90">
        <f>VLOOKUP(B7,'2022-04-30 Tag 1'!C$3:O$50,13,FALSE())</f>
        <v>0</v>
      </c>
      <c r="D7" s="90">
        <f>VLOOKUP(B7,'2022-05-14 Tag 2'!C$3:O$50,13,FALSE())</f>
        <v>0</v>
      </c>
      <c r="E7" s="90">
        <f>VLOOKUP(B7,'2022-05-28 Tag 3'!C$3:O$50,13,FALSE())</f>
        <v>0</v>
      </c>
      <c r="F7" s="90">
        <f>VLOOKUP(B7,'2022-06-11 Tag 4'!C$3:O$50,13,FALSE())</f>
        <v>0</v>
      </c>
      <c r="G7" s="90">
        <f>VLOOKUP(B7,'2022-07-09 Tag 5'!C$3:O$50,13,FALSE())</f>
        <v>0</v>
      </c>
      <c r="H7" s="90">
        <f>VLOOKUP(B7,'2022-07-23 Tag 6'!C$3:O$50,13,FALSE())</f>
        <v>0</v>
      </c>
      <c r="I7" s="90">
        <f t="shared" si="1"/>
        <v>0</v>
      </c>
      <c r="M7" s="91"/>
    </row>
    <row r="8" spans="1:14" x14ac:dyDescent="0.25">
      <c r="A8" s="84" t="str">
        <f t="shared" si="0"/>
        <v/>
      </c>
      <c r="B8" s="89" t="str">
        <f>Teilnehmer!B9</f>
        <v>Epper Martin</v>
      </c>
      <c r="C8" s="90">
        <f>VLOOKUP(B8,'2022-04-30 Tag 1'!C$3:O$50,13,FALSE())</f>
        <v>0</v>
      </c>
      <c r="D8" s="90">
        <f>VLOOKUP(B8,'2022-05-14 Tag 2'!C$3:O$50,13,FALSE())</f>
        <v>0</v>
      </c>
      <c r="E8" s="90">
        <f>VLOOKUP(B8,'2022-05-28 Tag 3'!C$3:O$50,13,FALSE())</f>
        <v>0</v>
      </c>
      <c r="F8" s="90">
        <f>VLOOKUP(B8,'2022-06-11 Tag 4'!C$3:O$50,13,FALSE())</f>
        <v>0</v>
      </c>
      <c r="G8" s="90">
        <f>VLOOKUP(B8,'2022-07-09 Tag 5'!C$3:O$50,13,FALSE())</f>
        <v>0</v>
      </c>
      <c r="H8" s="90">
        <f>VLOOKUP(B8,'2022-07-23 Tag 6'!C$3:O$50,13,FALSE())</f>
        <v>0</v>
      </c>
      <c r="I8" s="90">
        <f t="shared" si="1"/>
        <v>0</v>
      </c>
      <c r="M8" s="91"/>
    </row>
    <row r="9" spans="1:14" x14ac:dyDescent="0.25">
      <c r="A9" s="84" t="str">
        <f t="shared" si="0"/>
        <v/>
      </c>
      <c r="B9" s="89" t="str">
        <f>Teilnehmer!B10</f>
        <v>Erb Heinz</v>
      </c>
      <c r="C9" s="90">
        <f>VLOOKUP(B9,'2022-04-30 Tag 1'!C$3:O$50,13,FALSE())</f>
        <v>0</v>
      </c>
      <c r="D9" s="90">
        <f>VLOOKUP(B9,'2022-05-14 Tag 2'!C$3:O$50,13,FALSE())</f>
        <v>0</v>
      </c>
      <c r="E9" s="90">
        <f>VLOOKUP(B9,'2022-05-28 Tag 3'!C$3:O$50,13,FALSE())</f>
        <v>0</v>
      </c>
      <c r="F9" s="90">
        <f>VLOOKUP(B9,'2022-06-11 Tag 4'!C$3:O$50,13,FALSE())</f>
        <v>0</v>
      </c>
      <c r="G9" s="90">
        <f>VLOOKUP(B9,'2022-07-09 Tag 5'!C$3:O$50,13,FALSE())</f>
        <v>0</v>
      </c>
      <c r="H9" s="90">
        <f>VLOOKUP(B9,'2022-07-23 Tag 6'!C$3:O$50,13,FALSE())</f>
        <v>0</v>
      </c>
      <c r="I9" s="90">
        <f t="shared" si="1"/>
        <v>0</v>
      </c>
      <c r="M9" s="91"/>
    </row>
    <row r="10" spans="1:14" x14ac:dyDescent="0.25">
      <c r="A10" s="84" t="str">
        <f t="shared" si="0"/>
        <v/>
      </c>
      <c r="B10" s="89" t="str">
        <f>Teilnehmer!B11</f>
        <v>Farine Olivier</v>
      </c>
      <c r="C10" s="90">
        <f>VLOOKUP(B10,'2022-04-30 Tag 1'!C$3:O$50,13,FALSE())</f>
        <v>0</v>
      </c>
      <c r="D10" s="90">
        <f>VLOOKUP(B10,'2022-05-14 Tag 2'!C$3:O$50,13,FALSE())</f>
        <v>0</v>
      </c>
      <c r="E10" s="90">
        <f>VLOOKUP(B10,'2022-05-28 Tag 3'!C$3:O$50,13,FALSE())</f>
        <v>0</v>
      </c>
      <c r="F10" s="90">
        <f>VLOOKUP(B10,'2022-06-11 Tag 4'!C$3:O$50,13,FALSE())</f>
        <v>0</v>
      </c>
      <c r="G10" s="90">
        <f>VLOOKUP(B10,'2022-07-09 Tag 5'!C$3:O$50,13,FALSE())</f>
        <v>0</v>
      </c>
      <c r="H10" s="90">
        <f>VLOOKUP(B10,'2022-07-23 Tag 6'!C$3:O$50,13,FALSE())</f>
        <v>0</v>
      </c>
      <c r="I10" s="90">
        <f t="shared" si="1"/>
        <v>0</v>
      </c>
      <c r="M10" s="91"/>
    </row>
    <row r="11" spans="1:14" x14ac:dyDescent="0.25">
      <c r="A11" s="84" t="str">
        <f t="shared" si="0"/>
        <v/>
      </c>
      <c r="B11" s="89" t="str">
        <f>Teilnehmer!B12</f>
        <v>Frischknecht Lukas</v>
      </c>
      <c r="C11" s="90">
        <f>VLOOKUP(B11,'2022-04-30 Tag 1'!C$3:O$50,13,FALSE())</f>
        <v>0</v>
      </c>
      <c r="D11" s="90">
        <f>VLOOKUP(B11,'2022-05-14 Tag 2'!C$3:O$50,13,FALSE())</f>
        <v>0</v>
      </c>
      <c r="E11" s="90">
        <f>VLOOKUP(B11,'2022-05-28 Tag 3'!C$3:O$50,13,FALSE())</f>
        <v>0</v>
      </c>
      <c r="F11" s="90">
        <f>VLOOKUP(B11,'2022-06-11 Tag 4'!C$3:O$50,13,FALSE())</f>
        <v>0</v>
      </c>
      <c r="G11" s="90">
        <f>VLOOKUP(B11,'2022-07-09 Tag 5'!C$3:O$50,13,FALSE())</f>
        <v>0</v>
      </c>
      <c r="H11" s="90">
        <f>VLOOKUP(B11,'2022-07-23 Tag 6'!C$3:O$50,13,FALSE())</f>
        <v>0</v>
      </c>
      <c r="I11" s="90">
        <f t="shared" si="1"/>
        <v>0</v>
      </c>
      <c r="M11" s="91"/>
    </row>
    <row r="12" spans="1:14" x14ac:dyDescent="0.25">
      <c r="A12" s="84" t="str">
        <f t="shared" si="0"/>
        <v/>
      </c>
      <c r="B12" s="89" t="str">
        <f>Teilnehmer!B13</f>
        <v>Furrer Christian</v>
      </c>
      <c r="C12" s="90">
        <f>VLOOKUP(B12,'2022-04-30 Tag 1'!C$3:O$50,13,FALSE())</f>
        <v>0</v>
      </c>
      <c r="D12" s="90">
        <f>VLOOKUP(B12,'2022-05-14 Tag 2'!C$3:O$50,13,FALSE())</f>
        <v>0</v>
      </c>
      <c r="E12" s="90">
        <f>VLOOKUP(B12,'2022-05-28 Tag 3'!C$3:O$50,13,FALSE())</f>
        <v>0</v>
      </c>
      <c r="F12" s="90">
        <f>VLOOKUP(B12,'2022-06-11 Tag 4'!C$3:O$50,13,FALSE())</f>
        <v>0</v>
      </c>
      <c r="G12" s="90">
        <f>VLOOKUP(B12,'2022-07-09 Tag 5'!C$3:O$50,13,FALSE())</f>
        <v>0</v>
      </c>
      <c r="H12" s="90">
        <f>VLOOKUP(B12,'2022-07-23 Tag 6'!C$3:O$50,13,FALSE())</f>
        <v>0</v>
      </c>
      <c r="I12" s="90">
        <f t="shared" si="1"/>
        <v>0</v>
      </c>
      <c r="M12" s="91"/>
    </row>
    <row r="13" spans="1:14" x14ac:dyDescent="0.25">
      <c r="A13" s="84" t="str">
        <f t="shared" si="0"/>
        <v/>
      </c>
      <c r="B13" s="89" t="str">
        <f>Teilnehmer!B14</f>
        <v>Gysin Ruedi</v>
      </c>
      <c r="C13" s="90">
        <f>VLOOKUP(B13,'2022-04-30 Tag 1'!C$3:O$50,13,FALSE())</f>
        <v>0</v>
      </c>
      <c r="D13" s="90">
        <f>VLOOKUP(B13,'2022-05-14 Tag 2'!C$3:O$50,13,FALSE())</f>
        <v>0</v>
      </c>
      <c r="E13" s="90">
        <f>VLOOKUP(B13,'2022-05-28 Tag 3'!C$3:O$50,13,FALSE())</f>
        <v>0</v>
      </c>
      <c r="F13" s="90">
        <f>VLOOKUP(B13,'2022-06-11 Tag 4'!C$3:O$50,13,FALSE())</f>
        <v>0</v>
      </c>
      <c r="G13" s="90">
        <f>VLOOKUP(B13,'2022-07-09 Tag 5'!C$3:O$50,13,FALSE())</f>
        <v>0</v>
      </c>
      <c r="H13" s="90">
        <f>VLOOKUP(B13,'2022-07-23 Tag 6'!C$3:O$50,13,FALSE())</f>
        <v>0</v>
      </c>
      <c r="I13" s="90">
        <f t="shared" si="1"/>
        <v>0</v>
      </c>
      <c r="M13" s="91"/>
    </row>
    <row r="14" spans="1:14" x14ac:dyDescent="0.25">
      <c r="A14" s="84" t="str">
        <f t="shared" si="0"/>
        <v/>
      </c>
      <c r="B14" s="89" t="str">
        <f>Teilnehmer!B15</f>
        <v>Hirlinger Andreas</v>
      </c>
      <c r="C14" s="90">
        <f>VLOOKUP(B14,'2022-04-30 Tag 1'!C$3:O$50,13,FALSE())</f>
        <v>0</v>
      </c>
      <c r="D14" s="90">
        <f>VLOOKUP(B14,'2022-05-14 Tag 2'!C$3:O$50,13,FALSE())</f>
        <v>0</v>
      </c>
      <c r="E14" s="90">
        <f>VLOOKUP(B14,'2022-05-28 Tag 3'!C$3:O$50,13,FALSE())</f>
        <v>0</v>
      </c>
      <c r="F14" s="90">
        <f>VLOOKUP(B14,'2022-06-11 Tag 4'!C$3:O$50,13,FALSE())</f>
        <v>0</v>
      </c>
      <c r="G14" s="90">
        <f>VLOOKUP(B14,'2022-07-09 Tag 5'!C$3:O$50,13,FALSE())</f>
        <v>0</v>
      </c>
      <c r="H14" s="90">
        <f>VLOOKUP(B14,'2022-07-23 Tag 6'!C$3:O$50,13,FALSE())</f>
        <v>0</v>
      </c>
      <c r="I14" s="90">
        <f t="shared" si="1"/>
        <v>0</v>
      </c>
      <c r="M14" s="91"/>
    </row>
    <row r="15" spans="1:14" x14ac:dyDescent="0.25">
      <c r="A15" s="84" t="str">
        <f t="shared" si="0"/>
        <v/>
      </c>
      <c r="B15" s="89" t="str">
        <f>Teilnehmer!B16</f>
        <v>Hürlimann Armin</v>
      </c>
      <c r="C15" s="90">
        <f>VLOOKUP(B15,'2022-04-30 Tag 1'!C$3:O$50,13,FALSE())</f>
        <v>0</v>
      </c>
      <c r="D15" s="90">
        <f>VLOOKUP(B15,'2022-05-14 Tag 2'!C$3:O$50,13,FALSE())</f>
        <v>0</v>
      </c>
      <c r="E15" s="90">
        <f>VLOOKUP(B15,'2022-05-28 Tag 3'!C$3:O$50,13,FALSE())</f>
        <v>0</v>
      </c>
      <c r="F15" s="90">
        <f>VLOOKUP(B15,'2022-06-11 Tag 4'!C$3:O$50,13,FALSE())</f>
        <v>0</v>
      </c>
      <c r="G15" s="90">
        <f>VLOOKUP(B15,'2022-07-09 Tag 5'!C$3:O$50,13,FALSE())</f>
        <v>0</v>
      </c>
      <c r="H15" s="90">
        <f>VLOOKUP(B15,'2022-07-23 Tag 6'!C$3:O$50,13,FALSE())</f>
        <v>0</v>
      </c>
      <c r="I15" s="90">
        <f t="shared" si="1"/>
        <v>0</v>
      </c>
      <c r="M15" s="91"/>
    </row>
    <row r="16" spans="1:14" x14ac:dyDescent="0.25">
      <c r="A16" s="84" t="str">
        <f t="shared" si="0"/>
        <v/>
      </c>
      <c r="B16" s="89" t="str">
        <f>Teilnehmer!B17</f>
        <v>Hürlimann Roland</v>
      </c>
      <c r="C16" s="90">
        <f>VLOOKUP(B16,'2022-04-30 Tag 1'!C$3:O$50,13,FALSE())</f>
        <v>0</v>
      </c>
      <c r="D16" s="90">
        <f>VLOOKUP(B16,'2022-05-14 Tag 2'!C$3:O$50,13,FALSE())</f>
        <v>0</v>
      </c>
      <c r="E16" s="90">
        <f>VLOOKUP(B16,'2022-05-28 Tag 3'!C$3:O$50,13,FALSE())</f>
        <v>0</v>
      </c>
      <c r="F16" s="90">
        <f>VLOOKUP(B16,'2022-06-11 Tag 4'!C$3:O$50,13,FALSE())</f>
        <v>0</v>
      </c>
      <c r="G16" s="90">
        <f>VLOOKUP(B16,'2022-07-09 Tag 5'!C$3:O$50,13,FALSE())</f>
        <v>0</v>
      </c>
      <c r="H16" s="90">
        <f>VLOOKUP(B16,'2022-07-23 Tag 6'!C$3:O$50,13,FALSE())</f>
        <v>0</v>
      </c>
      <c r="I16" s="90">
        <f t="shared" si="1"/>
        <v>0</v>
      </c>
      <c r="M16" s="91"/>
    </row>
    <row r="17" spans="1:13" x14ac:dyDescent="0.25">
      <c r="A17" s="84" t="str">
        <f t="shared" si="0"/>
        <v/>
      </c>
      <c r="B17" s="89" t="str">
        <f>Teilnehmer!B18</f>
        <v>Isler Urs</v>
      </c>
      <c r="C17" s="90">
        <f>VLOOKUP(B17,'2022-04-30 Tag 1'!C$3:O$50,13,FALSE())</f>
        <v>0</v>
      </c>
      <c r="D17" s="90">
        <f>VLOOKUP(B17,'2022-05-14 Tag 2'!C$3:O$50,13,FALSE())</f>
        <v>0</v>
      </c>
      <c r="E17" s="90">
        <f>VLOOKUP(B17,'2022-05-28 Tag 3'!C$3:O$50,13,FALSE())</f>
        <v>0</v>
      </c>
      <c r="F17" s="90">
        <f>VLOOKUP(B17,'2022-06-11 Tag 4'!C$3:O$50,13,FALSE())</f>
        <v>0</v>
      </c>
      <c r="G17" s="90">
        <f>VLOOKUP(B17,'2022-07-09 Tag 5'!C$3:O$50,13,FALSE())</f>
        <v>0</v>
      </c>
      <c r="H17" s="90">
        <f>VLOOKUP(B17,'2022-07-23 Tag 6'!C$3:O$50,13,FALSE())</f>
        <v>0</v>
      </c>
      <c r="I17" s="90">
        <f t="shared" si="1"/>
        <v>0</v>
      </c>
      <c r="M17" s="91"/>
    </row>
    <row r="18" spans="1:13" x14ac:dyDescent="0.25">
      <c r="A18" s="84" t="str">
        <f t="shared" si="0"/>
        <v/>
      </c>
      <c r="B18" s="89" t="str">
        <f>Teilnehmer!B19</f>
        <v>Jägli Nico</v>
      </c>
      <c r="C18" s="90">
        <f>VLOOKUP(B18,'2022-04-30 Tag 1'!C$3:O$50,13,FALSE())</f>
        <v>0</v>
      </c>
      <c r="D18" s="90">
        <f>VLOOKUP(B18,'2022-05-14 Tag 2'!C$3:O$50,13,FALSE())</f>
        <v>0</v>
      </c>
      <c r="E18" s="90">
        <f>VLOOKUP(B18,'2022-05-28 Tag 3'!C$3:O$50,13,FALSE())</f>
        <v>0</v>
      </c>
      <c r="F18" s="90">
        <f>VLOOKUP(B18,'2022-06-11 Tag 4'!C$3:O$50,13,FALSE())</f>
        <v>0</v>
      </c>
      <c r="G18" s="90">
        <f>VLOOKUP(B18,'2022-07-09 Tag 5'!C$3:O$50,13,FALSE())</f>
        <v>0</v>
      </c>
      <c r="H18" s="90">
        <f>VLOOKUP(B18,'2022-07-23 Tag 6'!C$3:O$50,13,FALSE())</f>
        <v>0</v>
      </c>
      <c r="I18" s="90">
        <f t="shared" si="1"/>
        <v>0</v>
      </c>
      <c r="M18" s="91"/>
    </row>
    <row r="19" spans="1:13" x14ac:dyDescent="0.25">
      <c r="A19" s="84" t="str">
        <f t="shared" si="0"/>
        <v/>
      </c>
      <c r="B19" s="89" t="str">
        <f>Teilnehmer!B20</f>
        <v>Jud Martin</v>
      </c>
      <c r="C19" s="90">
        <f>VLOOKUP(B19,'2022-04-30 Tag 1'!C$3:O$50,13,FALSE())</f>
        <v>0</v>
      </c>
      <c r="D19" s="90">
        <f>VLOOKUP(B19,'2022-05-14 Tag 2'!C$3:O$50,13,FALSE())</f>
        <v>0</v>
      </c>
      <c r="E19" s="90">
        <f>VLOOKUP(B19,'2022-05-28 Tag 3'!C$3:O$50,13,FALSE())</f>
        <v>0</v>
      </c>
      <c r="F19" s="90">
        <f>VLOOKUP(B19,'2022-06-11 Tag 4'!C$3:O$50,13,FALSE())</f>
        <v>0</v>
      </c>
      <c r="G19" s="90">
        <f>VLOOKUP(B19,'2022-07-09 Tag 5'!C$3:O$50,13,FALSE())</f>
        <v>0</v>
      </c>
      <c r="H19" s="90">
        <f>VLOOKUP(B19,'2022-07-23 Tag 6'!C$3:O$50,13,FALSE())</f>
        <v>0</v>
      </c>
      <c r="I19" s="90">
        <f t="shared" si="1"/>
        <v>0</v>
      </c>
      <c r="M19" s="91"/>
    </row>
    <row r="20" spans="1:13" x14ac:dyDescent="0.25">
      <c r="A20" s="84" t="str">
        <f t="shared" si="0"/>
        <v/>
      </c>
      <c r="B20" s="89" t="str">
        <f>Teilnehmer!B21</f>
        <v>Koachurovski Volodymyr</v>
      </c>
      <c r="C20" s="90">
        <f>VLOOKUP(B20,'2022-04-30 Tag 1'!C$3:O$50,13,FALSE())</f>
        <v>0</v>
      </c>
      <c r="D20" s="90">
        <f>VLOOKUP(B20,'2022-05-14 Tag 2'!C$3:O$50,13,FALSE())</f>
        <v>0</v>
      </c>
      <c r="E20" s="90">
        <f>VLOOKUP(B20,'2022-05-28 Tag 3'!C$3:O$50,13,FALSE())</f>
        <v>0</v>
      </c>
      <c r="F20" s="90">
        <f>VLOOKUP(B20,'2022-06-11 Tag 4'!C$3:O$50,13,FALSE())</f>
        <v>0</v>
      </c>
      <c r="G20" s="90">
        <f>VLOOKUP(B20,'2022-07-09 Tag 5'!C$3:O$50,13,FALSE())</f>
        <v>0</v>
      </c>
      <c r="H20" s="90">
        <f>VLOOKUP(B20,'2022-07-23 Tag 6'!C$3:O$50,13,FALSE())</f>
        <v>0</v>
      </c>
      <c r="I20" s="90">
        <f t="shared" si="1"/>
        <v>0</v>
      </c>
      <c r="M20" s="91"/>
    </row>
    <row r="21" spans="1:13" x14ac:dyDescent="0.25">
      <c r="A21" s="84" t="str">
        <f t="shared" si="0"/>
        <v/>
      </c>
      <c r="B21" s="89" t="str">
        <f>Teilnehmer!B22</f>
        <v>Landert Beat</v>
      </c>
      <c r="C21" s="90">
        <f>VLOOKUP(B21,'2022-04-30 Tag 1'!C$3:O$50,13,FALSE())</f>
        <v>0</v>
      </c>
      <c r="D21" s="90">
        <f>VLOOKUP(B21,'2022-05-14 Tag 2'!C$3:O$50,13,FALSE())</f>
        <v>0</v>
      </c>
      <c r="E21" s="90">
        <f>VLOOKUP(B21,'2022-05-28 Tag 3'!C$3:O$50,13,FALSE())</f>
        <v>0</v>
      </c>
      <c r="F21" s="90">
        <f>VLOOKUP(B21,'2022-06-11 Tag 4'!C$3:O$50,13,FALSE())</f>
        <v>0</v>
      </c>
      <c r="G21" s="90">
        <f>VLOOKUP(B21,'2022-07-09 Tag 5'!C$3:O$50,13,FALSE())</f>
        <v>0</v>
      </c>
      <c r="H21" s="90">
        <f>VLOOKUP(B21,'2022-07-23 Tag 6'!C$3:O$50,13,FALSE())</f>
        <v>0</v>
      </c>
      <c r="I21" s="90">
        <f t="shared" si="1"/>
        <v>0</v>
      </c>
      <c r="M21" s="91"/>
    </row>
    <row r="22" spans="1:13" x14ac:dyDescent="0.25">
      <c r="A22" s="84" t="str">
        <f t="shared" si="0"/>
        <v/>
      </c>
      <c r="B22" s="89" t="str">
        <f>Teilnehmer!B23</f>
        <v>Müller Armin</v>
      </c>
      <c r="C22" s="90">
        <f>VLOOKUP(B22,'2022-04-30 Tag 1'!C$3:O$50,13,FALSE())</f>
        <v>0</v>
      </c>
      <c r="D22" s="90">
        <f>VLOOKUP(B22,'2022-05-14 Tag 2'!C$3:O$50,13,FALSE())</f>
        <v>0</v>
      </c>
      <c r="E22" s="90">
        <f>VLOOKUP(B22,'2022-05-28 Tag 3'!C$3:O$50,13,FALSE())</f>
        <v>0</v>
      </c>
      <c r="F22" s="90">
        <f>VLOOKUP(B22,'2022-06-11 Tag 4'!C$3:O$50,13,FALSE())</f>
        <v>0</v>
      </c>
      <c r="G22" s="90">
        <f>VLOOKUP(B22,'2022-07-09 Tag 5'!C$3:O$50,13,FALSE())</f>
        <v>0</v>
      </c>
      <c r="H22" s="90">
        <f>VLOOKUP(B22,'2022-07-23 Tag 6'!C$3:O$50,13,FALSE())</f>
        <v>0</v>
      </c>
      <c r="I22" s="90">
        <f t="shared" si="1"/>
        <v>0</v>
      </c>
      <c r="M22" s="91"/>
    </row>
    <row r="23" spans="1:13" x14ac:dyDescent="0.25">
      <c r="A23" s="84" t="str">
        <f t="shared" si="0"/>
        <v/>
      </c>
      <c r="B23" s="89" t="str">
        <f>Teilnehmer!B24</f>
        <v>Rothenbühler Andreas</v>
      </c>
      <c r="C23" s="90">
        <f>VLOOKUP(B23,'2022-04-30 Tag 1'!C$3:O$50,13,FALSE())</f>
        <v>0</v>
      </c>
      <c r="D23" s="90">
        <f>VLOOKUP(B23,'2022-05-14 Tag 2'!C$3:O$50,13,FALSE())</f>
        <v>0</v>
      </c>
      <c r="E23" s="90">
        <f>VLOOKUP(B23,'2022-05-28 Tag 3'!C$3:O$50,13,FALSE())</f>
        <v>0</v>
      </c>
      <c r="F23" s="90">
        <f>VLOOKUP(B23,'2022-06-11 Tag 4'!C$3:O$50,13,FALSE())</f>
        <v>0</v>
      </c>
      <c r="G23" s="90">
        <f>VLOOKUP(B23,'2022-07-09 Tag 5'!C$3:O$50,13,FALSE())</f>
        <v>0</v>
      </c>
      <c r="H23" s="90">
        <f>VLOOKUP(B23,'2022-07-23 Tag 6'!C$3:O$50,13,FALSE())</f>
        <v>0</v>
      </c>
      <c r="I23" s="90">
        <f t="shared" si="1"/>
        <v>0</v>
      </c>
      <c r="M23" s="91"/>
    </row>
    <row r="24" spans="1:13" x14ac:dyDescent="0.25">
      <c r="A24" s="84" t="str">
        <f t="shared" si="0"/>
        <v/>
      </c>
      <c r="B24" s="89" t="str">
        <f>Teilnehmer!B25</f>
        <v>Schenker Ronald</v>
      </c>
      <c r="C24" s="90">
        <f>VLOOKUP(B24,'2022-04-30 Tag 1'!C$3:O$50,13,FALSE())</f>
        <v>0</v>
      </c>
      <c r="D24" s="90">
        <f>VLOOKUP(B24,'2022-05-14 Tag 2'!C$3:O$50,13,FALSE())</f>
        <v>0</v>
      </c>
      <c r="E24" s="90">
        <f>VLOOKUP(B24,'2022-05-28 Tag 3'!C$3:O$50,13,FALSE())</f>
        <v>0</v>
      </c>
      <c r="F24" s="90">
        <f>VLOOKUP(B24,'2022-06-11 Tag 4'!C$3:O$50,13,FALSE())</f>
        <v>0</v>
      </c>
      <c r="G24" s="90">
        <f>VLOOKUP(B24,'2022-07-09 Tag 5'!C$3:O$50,13,FALSE())</f>
        <v>0</v>
      </c>
      <c r="H24" s="90">
        <f>VLOOKUP(B24,'2022-07-23 Tag 6'!C$3:O$50,13,FALSE())</f>
        <v>0</v>
      </c>
      <c r="I24" s="90">
        <f t="shared" si="1"/>
        <v>0</v>
      </c>
      <c r="M24" s="91"/>
    </row>
    <row r="25" spans="1:13" x14ac:dyDescent="0.25">
      <c r="A25" s="84" t="str">
        <f t="shared" si="0"/>
        <v/>
      </c>
      <c r="B25" s="89" t="str">
        <f>Teilnehmer!B26</f>
        <v>Schmid Bruno</v>
      </c>
      <c r="C25" s="90">
        <f>VLOOKUP(B25,'2022-04-30 Tag 1'!C$3:O$50,13,FALSE())</f>
        <v>0</v>
      </c>
      <c r="D25" s="90">
        <f>VLOOKUP(B25,'2022-05-14 Tag 2'!C$3:O$50,13,FALSE())</f>
        <v>0</v>
      </c>
      <c r="E25" s="90">
        <f>VLOOKUP(B25,'2022-05-28 Tag 3'!C$3:O$50,13,FALSE())</f>
        <v>0</v>
      </c>
      <c r="F25" s="90">
        <f>VLOOKUP(B25,'2022-06-11 Tag 4'!C$3:O$50,13,FALSE())</f>
        <v>0</v>
      </c>
      <c r="G25" s="90">
        <f>VLOOKUP(B25,'2022-07-09 Tag 5'!C$3:O$50,13,FALSE())</f>
        <v>0</v>
      </c>
      <c r="H25" s="90">
        <f>VLOOKUP(B25,'2022-07-23 Tag 6'!C$3:O$50,13,FALSE())</f>
        <v>0</v>
      </c>
      <c r="I25" s="90">
        <f t="shared" si="1"/>
        <v>0</v>
      </c>
      <c r="M25" s="91"/>
    </row>
    <row r="26" spans="1:13" x14ac:dyDescent="0.25">
      <c r="A26" s="84" t="str">
        <f t="shared" si="0"/>
        <v/>
      </c>
      <c r="B26" s="89" t="str">
        <f>Teilnehmer!B27</f>
        <v>Schmid Peter</v>
      </c>
      <c r="C26" s="90">
        <f>VLOOKUP(B26,'2022-04-30 Tag 1'!C$3:O$50,13,FALSE())</f>
        <v>0</v>
      </c>
      <c r="D26" s="90">
        <f>VLOOKUP(B26,'2022-05-14 Tag 2'!C$3:O$50,13,FALSE())</f>
        <v>0</v>
      </c>
      <c r="E26" s="90">
        <f>VLOOKUP(B26,'2022-05-28 Tag 3'!C$3:O$50,13,FALSE())</f>
        <v>0</v>
      </c>
      <c r="F26" s="90">
        <f>VLOOKUP(B26,'2022-06-11 Tag 4'!C$3:O$50,13,FALSE())</f>
        <v>0</v>
      </c>
      <c r="G26" s="90">
        <f>VLOOKUP(B26,'2022-07-09 Tag 5'!C$3:O$50,13,FALSE())</f>
        <v>0</v>
      </c>
      <c r="H26" s="90">
        <f>VLOOKUP(B26,'2022-07-23 Tag 6'!C$3:O$50,13,FALSE())</f>
        <v>0</v>
      </c>
      <c r="I26" s="90">
        <f t="shared" si="1"/>
        <v>0</v>
      </c>
      <c r="M26" s="91"/>
    </row>
    <row r="27" spans="1:13" x14ac:dyDescent="0.25">
      <c r="A27" s="84" t="str">
        <f t="shared" si="0"/>
        <v/>
      </c>
      <c r="B27" s="89" t="str">
        <f>Teilnehmer!B28</f>
        <v>Segreff Marco</v>
      </c>
      <c r="C27" s="90">
        <f>VLOOKUP(B27,'2022-04-30 Tag 1'!C$3:O$50,13,FALSE())</f>
        <v>0</v>
      </c>
      <c r="D27" s="90">
        <f>VLOOKUP(B27,'2022-05-14 Tag 2'!C$3:O$50,13,FALSE())</f>
        <v>0</v>
      </c>
      <c r="E27" s="90">
        <f>VLOOKUP(B27,'2022-05-28 Tag 3'!C$3:O$50,13,FALSE())</f>
        <v>0</v>
      </c>
      <c r="F27" s="90">
        <f>VLOOKUP(B27,'2022-06-11 Tag 4'!C$3:O$50,13,FALSE())</f>
        <v>0</v>
      </c>
      <c r="G27" s="90">
        <f>VLOOKUP(B27,'2022-07-09 Tag 5'!C$3:O$50,13,FALSE())</f>
        <v>0</v>
      </c>
      <c r="H27" s="90">
        <f>VLOOKUP(B27,'2022-07-23 Tag 6'!C$3:O$50,13,FALSE())</f>
        <v>0</v>
      </c>
      <c r="I27" s="90">
        <f t="shared" si="1"/>
        <v>0</v>
      </c>
      <c r="M27" s="91"/>
    </row>
    <row r="28" spans="1:13" x14ac:dyDescent="0.25">
      <c r="A28" s="84" t="str">
        <f t="shared" si="0"/>
        <v/>
      </c>
      <c r="B28" s="89" t="str">
        <f>Teilnehmer!B29</f>
        <v>Spielmann Andreas</v>
      </c>
      <c r="C28" s="90">
        <f>VLOOKUP(B28,'2022-04-30 Tag 1'!C$3:O$50,13,FALSE())</f>
        <v>0</v>
      </c>
      <c r="D28" s="90">
        <f>VLOOKUP(B28,'2022-05-14 Tag 2'!C$3:O$50,13,FALSE())</f>
        <v>0</v>
      </c>
      <c r="E28" s="90">
        <f>VLOOKUP(B28,'2022-05-28 Tag 3'!C$3:O$50,13,FALSE())</f>
        <v>0</v>
      </c>
      <c r="F28" s="90">
        <f>VLOOKUP(B28,'2022-06-11 Tag 4'!C$3:O$50,13,FALSE())</f>
        <v>0</v>
      </c>
      <c r="G28" s="90">
        <f>VLOOKUP(B28,'2022-07-09 Tag 5'!C$3:O$50,13,FALSE())</f>
        <v>0</v>
      </c>
      <c r="H28" s="90">
        <f>VLOOKUP(B28,'2022-07-23 Tag 6'!C$3:O$50,13,FALSE())</f>
        <v>0</v>
      </c>
      <c r="I28" s="90">
        <f t="shared" si="1"/>
        <v>0</v>
      </c>
      <c r="M28" s="91"/>
    </row>
    <row r="29" spans="1:13" x14ac:dyDescent="0.25">
      <c r="A29" s="84" t="str">
        <f t="shared" si="0"/>
        <v/>
      </c>
      <c r="B29" s="89" t="str">
        <f>Teilnehmer!B30</f>
        <v>Sprich Adrian</v>
      </c>
      <c r="C29" s="90">
        <f>VLOOKUP(B29,'2022-04-30 Tag 1'!C$3:O$50,13,FALSE())</f>
        <v>0</v>
      </c>
      <c r="D29" s="90">
        <f>VLOOKUP(B29,'2022-05-14 Tag 2'!C$3:O$50,13,FALSE())</f>
        <v>0</v>
      </c>
      <c r="E29" s="90">
        <f>VLOOKUP(B29,'2022-05-28 Tag 3'!C$3:O$50,13,FALSE())</f>
        <v>0</v>
      </c>
      <c r="F29" s="90">
        <f>VLOOKUP(B29,'2022-06-11 Tag 4'!C$3:O$50,13,FALSE())</f>
        <v>0</v>
      </c>
      <c r="G29" s="90">
        <f>VLOOKUP(B29,'2022-07-09 Tag 5'!C$3:O$50,13,FALSE())</f>
        <v>0</v>
      </c>
      <c r="H29" s="90">
        <f>VLOOKUP(B29,'2022-07-23 Tag 6'!C$3:O$50,13,FALSE())</f>
        <v>0</v>
      </c>
      <c r="I29" s="90">
        <f t="shared" si="1"/>
        <v>0</v>
      </c>
      <c r="M29" s="91"/>
    </row>
    <row r="30" spans="1:13" x14ac:dyDescent="0.25">
      <c r="A30" s="84" t="str">
        <f t="shared" si="0"/>
        <v/>
      </c>
      <c r="B30" s="89" t="str">
        <f>Teilnehmer!B31</f>
        <v>Stauber Simon</v>
      </c>
      <c r="C30" s="90">
        <f>VLOOKUP(B30,'2022-04-30 Tag 1'!C$3:O$50,13,FALSE())</f>
        <v>0</v>
      </c>
      <c r="D30" s="90">
        <f>VLOOKUP(B30,'2022-05-14 Tag 2'!C$3:O$50,13,FALSE())</f>
        <v>0</v>
      </c>
      <c r="E30" s="90">
        <f>VLOOKUP(B30,'2022-05-28 Tag 3'!C$3:O$50,13,FALSE())</f>
        <v>0</v>
      </c>
      <c r="F30" s="90">
        <f>VLOOKUP(B30,'2022-06-11 Tag 4'!C$3:O$50,13,FALSE())</f>
        <v>0</v>
      </c>
      <c r="G30" s="90">
        <f>VLOOKUP(B30,'2022-07-09 Tag 5'!C$3:O$50,13,FALSE())</f>
        <v>0</v>
      </c>
      <c r="H30" s="90">
        <f>VLOOKUP(B30,'2022-07-23 Tag 6'!C$3:O$50,13,FALSE())</f>
        <v>0</v>
      </c>
      <c r="I30" s="90">
        <f t="shared" si="1"/>
        <v>0</v>
      </c>
      <c r="M30" s="91"/>
    </row>
    <row r="31" spans="1:13" x14ac:dyDescent="0.25">
      <c r="A31" s="84" t="str">
        <f t="shared" si="0"/>
        <v/>
      </c>
      <c r="B31" s="89" t="str">
        <f>Teilnehmer!B32</f>
        <v>Stemmler Miriam</v>
      </c>
      <c r="C31" s="90">
        <f>VLOOKUP(B31,'2022-04-30 Tag 1'!C$3:O$50,13,FALSE())</f>
        <v>0</v>
      </c>
      <c r="D31" s="90">
        <f>VLOOKUP(B31,'2022-05-14 Tag 2'!C$3:O$50,13,FALSE())</f>
        <v>0</v>
      </c>
      <c r="E31" s="90">
        <f>VLOOKUP(B31,'2022-05-28 Tag 3'!C$3:O$50,13,FALSE())</f>
        <v>0</v>
      </c>
      <c r="F31" s="90">
        <f>VLOOKUP(B31,'2022-06-11 Tag 4'!C$3:O$50,13,FALSE())</f>
        <v>0</v>
      </c>
      <c r="G31" s="90">
        <f>VLOOKUP(B31,'2022-07-09 Tag 5'!C$3:O$50,13,FALSE())</f>
        <v>0</v>
      </c>
      <c r="H31" s="90">
        <f>VLOOKUP(B31,'2022-07-23 Tag 6'!C$3:O$50,13,FALSE())</f>
        <v>0</v>
      </c>
      <c r="I31" s="90">
        <f t="shared" si="1"/>
        <v>0</v>
      </c>
      <c r="M31" s="91"/>
    </row>
    <row r="32" spans="1:13" x14ac:dyDescent="0.25">
      <c r="A32" s="84" t="str">
        <f t="shared" si="0"/>
        <v/>
      </c>
      <c r="B32" s="89" t="str">
        <f>Teilnehmer!B33</f>
        <v>Stemmler Thomas</v>
      </c>
      <c r="C32" s="90">
        <f>VLOOKUP(B32,'2022-04-30 Tag 1'!C$3:O$50,13,FALSE())</f>
        <v>0</v>
      </c>
      <c r="D32" s="90">
        <f>VLOOKUP(B32,'2022-05-14 Tag 2'!C$3:O$50,13,FALSE())</f>
        <v>0</v>
      </c>
      <c r="E32" s="90">
        <f>VLOOKUP(B32,'2022-05-28 Tag 3'!C$3:O$50,13,FALSE())</f>
        <v>0</v>
      </c>
      <c r="F32" s="90">
        <f>VLOOKUP(B32,'2022-06-11 Tag 4'!C$3:O$50,13,FALSE())</f>
        <v>0</v>
      </c>
      <c r="G32" s="90">
        <f>VLOOKUP(B32,'2022-07-09 Tag 5'!C$3:O$50,13,FALSE())</f>
        <v>0</v>
      </c>
      <c r="H32" s="90">
        <f>VLOOKUP(B32,'2022-07-23 Tag 6'!C$3:O$50,13,FALSE())</f>
        <v>0</v>
      </c>
      <c r="I32" s="90">
        <f t="shared" si="1"/>
        <v>0</v>
      </c>
      <c r="M32" s="91"/>
    </row>
    <row r="33" spans="1:13" x14ac:dyDescent="0.25">
      <c r="A33" s="84" t="str">
        <f t="shared" si="0"/>
        <v/>
      </c>
      <c r="B33" s="89" t="str">
        <f>Teilnehmer!B34</f>
        <v>Straub Beat</v>
      </c>
      <c r="C33" s="90">
        <f>VLOOKUP(B33,'2022-04-30 Tag 1'!C$3:O$50,13,FALSE())</f>
        <v>0</v>
      </c>
      <c r="D33" s="90">
        <f>VLOOKUP(B33,'2022-05-14 Tag 2'!C$3:O$50,13,FALSE())</f>
        <v>0</v>
      </c>
      <c r="E33" s="90">
        <f>VLOOKUP(B33,'2022-05-28 Tag 3'!C$3:O$50,13,FALSE())</f>
        <v>0</v>
      </c>
      <c r="F33" s="90">
        <f>VLOOKUP(B33,'2022-06-11 Tag 4'!C$3:O$50,13,FALSE())</f>
        <v>0</v>
      </c>
      <c r="G33" s="90">
        <f>VLOOKUP(B33,'2022-07-09 Tag 5'!C$3:O$50,13,FALSE())</f>
        <v>0</v>
      </c>
      <c r="H33" s="90">
        <f>VLOOKUP(B33,'2022-07-23 Tag 6'!C$3:O$50,13,FALSE())</f>
        <v>0</v>
      </c>
      <c r="I33" s="90">
        <f t="shared" si="1"/>
        <v>0</v>
      </c>
      <c r="M33" s="91"/>
    </row>
    <row r="34" spans="1:13" x14ac:dyDescent="0.25">
      <c r="A34" s="84" t="str">
        <f t="shared" si="0"/>
        <v/>
      </c>
      <c r="B34" s="89" t="str">
        <f>Teilnehmer!B35</f>
        <v>von der Crone Markus</v>
      </c>
      <c r="C34" s="90">
        <f>VLOOKUP(B34,'2022-04-30 Tag 1'!C$3:O$50,13,FALSE())</f>
        <v>0</v>
      </c>
      <c r="D34" s="90">
        <f>VLOOKUP(B34,'2022-05-14 Tag 2'!C$3:O$50,13,FALSE())</f>
        <v>0</v>
      </c>
      <c r="E34" s="90">
        <f>VLOOKUP(B34,'2022-05-28 Tag 3'!C$3:O$50,13,FALSE())</f>
        <v>0</v>
      </c>
      <c r="F34" s="90">
        <f>VLOOKUP(B34,'2022-06-11 Tag 4'!C$3:O$50,13,FALSE())</f>
        <v>0</v>
      </c>
      <c r="G34" s="90">
        <f>VLOOKUP(B34,'2022-07-09 Tag 5'!C$3:O$50,13,FALSE())</f>
        <v>0</v>
      </c>
      <c r="H34" s="90">
        <f>VLOOKUP(B34,'2022-07-23 Tag 6'!C$3:O$50,13,FALSE())</f>
        <v>0</v>
      </c>
      <c r="I34" s="90">
        <f t="shared" si="1"/>
        <v>0</v>
      </c>
      <c r="M34" s="91"/>
    </row>
    <row r="35" spans="1:13" x14ac:dyDescent="0.25">
      <c r="A35" s="84" t="str">
        <f t="shared" si="0"/>
        <v/>
      </c>
      <c r="B35" s="89" t="str">
        <f>Teilnehmer!B36</f>
        <v>Wegmann Adrian</v>
      </c>
      <c r="C35" s="90">
        <f>VLOOKUP(B35,'2022-04-30 Tag 1'!C$3:O$50,13,FALSE())</f>
        <v>0</v>
      </c>
      <c r="D35" s="90">
        <f>VLOOKUP(B35,'2022-05-14 Tag 2'!C$3:O$50,13,FALSE())</f>
        <v>0</v>
      </c>
      <c r="E35" s="90">
        <f>VLOOKUP(B35,'2022-05-28 Tag 3'!C$3:O$50,13,FALSE())</f>
        <v>0</v>
      </c>
      <c r="F35" s="90">
        <f>VLOOKUP(B35,'2022-06-11 Tag 4'!C$3:O$50,13,FALSE())</f>
        <v>0</v>
      </c>
      <c r="G35" s="90">
        <f>VLOOKUP(B35,'2022-07-09 Tag 5'!C$3:O$50,13,FALSE())</f>
        <v>0</v>
      </c>
      <c r="H35" s="90">
        <f>VLOOKUP(B35,'2022-07-23 Tag 6'!C$3:O$50,13,FALSE())</f>
        <v>0</v>
      </c>
      <c r="I35" s="90">
        <f t="shared" si="1"/>
        <v>0</v>
      </c>
      <c r="M35" s="91"/>
    </row>
    <row r="36" spans="1:13" x14ac:dyDescent="0.25">
      <c r="A36" s="84" t="str">
        <f t="shared" si="0"/>
        <v/>
      </c>
      <c r="B36" s="89" t="str">
        <f>Teilnehmer!B37</f>
        <v>Wesp Gerhard</v>
      </c>
      <c r="C36" s="90">
        <f>VLOOKUP(B36,'2022-04-30 Tag 1'!C$3:O$50,13,FALSE())</f>
        <v>0</v>
      </c>
      <c r="D36" s="90">
        <f>VLOOKUP(B36,'2022-05-14 Tag 2'!C$3:O$50,13,FALSE())</f>
        <v>0</v>
      </c>
      <c r="E36" s="90">
        <f>VLOOKUP(B36,'2022-05-28 Tag 3'!C$3:O$50,13,FALSE())</f>
        <v>0</v>
      </c>
      <c r="F36" s="90">
        <f>VLOOKUP(B36,'2022-06-11 Tag 4'!C$3:O$50,13,FALSE())</f>
        <v>0</v>
      </c>
      <c r="G36" s="90">
        <f>VLOOKUP(B36,'2022-07-09 Tag 5'!C$3:O$50,13,FALSE())</f>
        <v>0</v>
      </c>
      <c r="H36" s="90">
        <f>VLOOKUP(B36,'2022-07-23 Tag 6'!C$3:O$50,13,FALSE())</f>
        <v>0</v>
      </c>
      <c r="I36" s="90">
        <f t="shared" si="1"/>
        <v>0</v>
      </c>
      <c r="M36" s="91"/>
    </row>
    <row r="37" spans="1:13" x14ac:dyDescent="0.25">
      <c r="A37" s="84" t="str">
        <f t="shared" si="0"/>
        <v/>
      </c>
      <c r="B37" s="89" t="str">
        <f>Teilnehmer!B38</f>
        <v>Willi Ernst</v>
      </c>
      <c r="C37" s="90">
        <f>VLOOKUP(B37,'2022-04-30 Tag 1'!C$3:O$50,13,FALSE())</f>
        <v>0</v>
      </c>
      <c r="D37" s="90">
        <f>VLOOKUP(B37,'2022-05-14 Tag 2'!C$3:O$50,13,FALSE())</f>
        <v>0</v>
      </c>
      <c r="E37" s="90">
        <f>VLOOKUP(B37,'2022-05-28 Tag 3'!C$3:O$50,13,FALSE())</f>
        <v>0</v>
      </c>
      <c r="F37" s="90">
        <f>VLOOKUP(B37,'2022-06-11 Tag 4'!C$3:O$50,13,FALSE())</f>
        <v>0</v>
      </c>
      <c r="G37" s="90">
        <f>VLOOKUP(B37,'2022-07-09 Tag 5'!C$3:O$50,13,FALSE())</f>
        <v>0</v>
      </c>
      <c r="H37" s="90">
        <f>VLOOKUP(B37,'2022-07-23 Tag 6'!C$3:O$50,13,FALSE())</f>
        <v>0</v>
      </c>
      <c r="I37" s="90">
        <f t="shared" si="1"/>
        <v>0</v>
      </c>
      <c r="M37" s="91"/>
    </row>
    <row r="38" spans="1:13" x14ac:dyDescent="0.25">
      <c r="A38" s="84" t="str">
        <f t="shared" si="0"/>
        <v/>
      </c>
      <c r="B38" s="89" t="str">
        <f>Teilnehmer!B39</f>
        <v>Zehnder Joel</v>
      </c>
      <c r="C38" s="90">
        <f>VLOOKUP(B38,'2022-04-30 Tag 1'!C$3:O$50,13,FALSE())</f>
        <v>0</v>
      </c>
      <c r="D38" s="90">
        <f>VLOOKUP(B38,'2022-05-14 Tag 2'!C$3:O$50,13,FALSE())</f>
        <v>0</v>
      </c>
      <c r="E38" s="90">
        <f>VLOOKUP(B38,'2022-05-28 Tag 3'!C$3:O$50,13,FALSE())</f>
        <v>0</v>
      </c>
      <c r="F38" s="90">
        <f>VLOOKUP(B38,'2022-06-11 Tag 4'!C$3:O$50,13,FALSE())</f>
        <v>0</v>
      </c>
      <c r="G38" s="90">
        <f>VLOOKUP(B38,'2022-07-09 Tag 5'!C$3:O$50,13,FALSE())</f>
        <v>0</v>
      </c>
      <c r="H38" s="90">
        <f>VLOOKUP(B38,'2022-07-23 Tag 6'!C$3:O$50,13,FALSE())</f>
        <v>0</v>
      </c>
      <c r="I38" s="90">
        <f t="shared" si="1"/>
        <v>0</v>
      </c>
      <c r="M38" s="91"/>
    </row>
    <row r="39" spans="1:13" x14ac:dyDescent="0.25">
      <c r="A39" s="84" t="str">
        <f t="shared" si="0"/>
        <v/>
      </c>
      <c r="B39" s="89" t="str">
        <f>Teilnehmer!B40</f>
        <v>Zeitner Luc</v>
      </c>
      <c r="C39" s="90">
        <f>VLOOKUP(B39,'2022-04-30 Tag 1'!C$3:O$50,13,FALSE())</f>
        <v>0</v>
      </c>
      <c r="D39" s="90">
        <f>VLOOKUP(B39,'2022-05-14 Tag 2'!C$3:O$50,13,FALSE())</f>
        <v>0</v>
      </c>
      <c r="E39" s="90">
        <f>VLOOKUP(B39,'2022-05-28 Tag 3'!C$3:O$50,13,FALSE())</f>
        <v>0</v>
      </c>
      <c r="F39" s="90">
        <f>VLOOKUP(B39,'2022-06-11 Tag 4'!C$3:O$50,13,FALSE())</f>
        <v>0</v>
      </c>
      <c r="G39" s="90">
        <f>VLOOKUP(B39,'2022-07-09 Tag 5'!C$3:O$50,13,FALSE())</f>
        <v>0</v>
      </c>
      <c r="H39" s="90">
        <f>VLOOKUP(B39,'2022-07-23 Tag 6'!C$3:O$50,13,FALSE())</f>
        <v>0</v>
      </c>
      <c r="I39" s="90">
        <f t="shared" si="1"/>
        <v>0</v>
      </c>
      <c r="M39" s="91"/>
    </row>
    <row r="40" spans="1:13" x14ac:dyDescent="0.25">
      <c r="A40" s="84" t="str">
        <f t="shared" si="0"/>
        <v/>
      </c>
      <c r="B40" s="89" t="str">
        <f>Teilnehmer!B41</f>
        <v>Zimmermann Urs</v>
      </c>
      <c r="C40" s="90">
        <f>VLOOKUP(B40,'2022-04-30 Tag 1'!C$3:O$50,13,FALSE())</f>
        <v>0</v>
      </c>
      <c r="D40" s="90">
        <f>VLOOKUP(B40,'2022-05-14 Tag 2'!C$3:O$50,13,FALSE())</f>
        <v>0</v>
      </c>
      <c r="E40" s="90">
        <f>VLOOKUP(B40,'2022-05-28 Tag 3'!C$3:O$50,13,FALSE())</f>
        <v>0</v>
      </c>
      <c r="F40" s="90">
        <f>VLOOKUP(B40,'2022-06-11 Tag 4'!C$3:O$50,13,FALSE())</f>
        <v>0</v>
      </c>
      <c r="G40" s="90">
        <f>VLOOKUP(B40,'2022-07-09 Tag 5'!C$3:O$50,13,FALSE())</f>
        <v>0</v>
      </c>
      <c r="H40" s="90">
        <f>VLOOKUP(B40,'2022-07-23 Tag 6'!C$3:O$50,13,FALSE())</f>
        <v>0</v>
      </c>
      <c r="I40" s="90">
        <f t="shared" si="1"/>
        <v>0</v>
      </c>
      <c r="M40" s="91"/>
    </row>
    <row r="41" spans="1:13" x14ac:dyDescent="0.25">
      <c r="A41" s="84" t="str">
        <f t="shared" si="0"/>
        <v/>
      </c>
      <c r="B41" s="89">
        <f>Teilnehmer!B42</f>
        <v>0</v>
      </c>
      <c r="C41" s="90">
        <f>VLOOKUP(B41,'2022-04-30 Tag 1'!C$3:O$50,13,FALSE())</f>
        <v>0</v>
      </c>
      <c r="D41" s="90">
        <f>VLOOKUP(B41,'2022-05-14 Tag 2'!C$3:O$50,13,FALSE())</f>
        <v>0</v>
      </c>
      <c r="E41" s="90">
        <f>VLOOKUP(B41,'2022-05-28 Tag 3'!C$3:O$50,13,FALSE())</f>
        <v>0</v>
      </c>
      <c r="F41" s="90">
        <f>VLOOKUP(B41,'2022-06-11 Tag 4'!C$3:O$50,13,FALSE())</f>
        <v>0</v>
      </c>
      <c r="G41" s="90">
        <f>VLOOKUP(B41,'2022-07-09 Tag 5'!C$3:O$50,13,FALSE())</f>
        <v>0</v>
      </c>
      <c r="H41" s="90">
        <f>VLOOKUP(B41,'2022-07-23 Tag 6'!C$3:O$50,13,FALSE())</f>
        <v>0</v>
      </c>
      <c r="I41" s="90">
        <f t="shared" si="1"/>
        <v>0</v>
      </c>
      <c r="M41" s="91"/>
    </row>
    <row r="42" spans="1:13" x14ac:dyDescent="0.25">
      <c r="A42" s="84" t="str">
        <f t="shared" si="0"/>
        <v/>
      </c>
      <c r="B42" s="89">
        <f>Teilnehmer!B43</f>
        <v>0</v>
      </c>
      <c r="C42" s="90">
        <f>VLOOKUP(B42,'2022-04-30 Tag 1'!C$3:O$50,13,FALSE())</f>
        <v>0</v>
      </c>
      <c r="D42" s="90">
        <f>VLOOKUP(B42,'2022-05-14 Tag 2'!C$3:O$50,13,FALSE())</f>
        <v>0</v>
      </c>
      <c r="E42" s="90">
        <f>VLOOKUP(B42,'2022-05-28 Tag 3'!C$3:O$50,13,FALSE())</f>
        <v>0</v>
      </c>
      <c r="F42" s="90">
        <f>VLOOKUP(B42,'2022-06-11 Tag 4'!C$3:O$50,13,FALSE())</f>
        <v>0</v>
      </c>
      <c r="G42" s="90">
        <f>VLOOKUP(B42,'2022-07-09 Tag 5'!C$3:O$50,13,FALSE())</f>
        <v>0</v>
      </c>
      <c r="H42" s="90">
        <f>VLOOKUP(B42,'2022-07-23 Tag 6'!C$3:O$50,13,FALSE())</f>
        <v>0</v>
      </c>
      <c r="I42" s="90">
        <f t="shared" si="1"/>
        <v>0</v>
      </c>
      <c r="M42" s="91"/>
    </row>
    <row r="43" spans="1:13" x14ac:dyDescent="0.25">
      <c r="A43" s="84" t="str">
        <f t="shared" si="0"/>
        <v/>
      </c>
      <c r="B43" s="89">
        <f>Teilnehmer!B44</f>
        <v>0</v>
      </c>
      <c r="C43" s="90">
        <f>VLOOKUP(B43,'2022-04-30 Tag 1'!C$3:O$50,13,FALSE())</f>
        <v>0</v>
      </c>
      <c r="D43" s="90">
        <f>VLOOKUP(B43,'2022-05-14 Tag 2'!C$3:O$50,13,FALSE())</f>
        <v>0</v>
      </c>
      <c r="E43" s="90">
        <f>VLOOKUP(B43,'2022-05-28 Tag 3'!C$3:O$50,13,FALSE())</f>
        <v>0</v>
      </c>
      <c r="F43" s="90">
        <f>VLOOKUP(B43,'2022-06-11 Tag 4'!C$3:O$50,13,FALSE())</f>
        <v>0</v>
      </c>
      <c r="G43" s="90">
        <f>VLOOKUP(B43,'2022-07-09 Tag 5'!C$3:O$50,13,FALSE())</f>
        <v>0</v>
      </c>
      <c r="H43" s="90">
        <f>VLOOKUP(B43,'2022-07-23 Tag 6'!C$3:O$50,13,FALSE())</f>
        <v>0</v>
      </c>
      <c r="I43" s="90">
        <f t="shared" si="1"/>
        <v>0</v>
      </c>
      <c r="M43" s="91"/>
    </row>
    <row r="44" spans="1:13" x14ac:dyDescent="0.25">
      <c r="A44" s="84" t="str">
        <f t="shared" si="0"/>
        <v/>
      </c>
      <c r="B44" s="89">
        <f>Teilnehmer!B45</f>
        <v>0</v>
      </c>
      <c r="C44" s="90">
        <f>VLOOKUP(B44,'2022-04-30 Tag 1'!C$3:O$50,13,FALSE())</f>
        <v>0</v>
      </c>
      <c r="D44" s="90">
        <f>VLOOKUP(B44,'2022-05-14 Tag 2'!C$3:O$50,13,FALSE())</f>
        <v>0</v>
      </c>
      <c r="E44" s="90">
        <f>VLOOKUP(B44,'2022-05-28 Tag 3'!C$3:O$50,13,FALSE())</f>
        <v>0</v>
      </c>
      <c r="F44" s="90">
        <f>VLOOKUP(B44,'2022-06-11 Tag 4'!C$3:O$50,13,FALSE())</f>
        <v>0</v>
      </c>
      <c r="G44" s="90">
        <f>VLOOKUP(B44,'2022-07-09 Tag 5'!C$3:O$50,13,FALSE())</f>
        <v>0</v>
      </c>
      <c r="H44" s="90">
        <f>VLOOKUP(B44,'2022-07-23 Tag 6'!C$3:O$50,13,FALSE())</f>
        <v>0</v>
      </c>
      <c r="I44" s="90">
        <f t="shared" si="1"/>
        <v>0</v>
      </c>
    </row>
    <row r="45" spans="1:13" x14ac:dyDescent="0.25">
      <c r="A45" s="84" t="str">
        <f t="shared" si="0"/>
        <v/>
      </c>
      <c r="B45" s="89">
        <f>Teilnehmer!B46</f>
        <v>0</v>
      </c>
      <c r="C45" s="90">
        <f>VLOOKUP(B45,'2022-04-30 Tag 1'!C$3:O$50,13,FALSE())</f>
        <v>0</v>
      </c>
      <c r="D45" s="90">
        <f>VLOOKUP(B45,'2022-05-14 Tag 2'!C$3:O$50,13,FALSE())</f>
        <v>0</v>
      </c>
      <c r="E45" s="90">
        <f>VLOOKUP(B45,'2022-05-28 Tag 3'!C$3:O$50,13,FALSE())</f>
        <v>0</v>
      </c>
      <c r="F45" s="90">
        <f>VLOOKUP(B45,'2022-06-11 Tag 4'!C$3:O$50,13,FALSE())</f>
        <v>0</v>
      </c>
      <c r="G45" s="90">
        <f>VLOOKUP(B45,'2022-07-09 Tag 5'!C$3:O$50,13,FALSE())</f>
        <v>0</v>
      </c>
      <c r="H45" s="90">
        <f>VLOOKUP(B45,'2022-07-23 Tag 6'!C$3:O$50,13,FALSE())</f>
        <v>0</v>
      </c>
      <c r="I45" s="90">
        <f t="shared" si="1"/>
        <v>0</v>
      </c>
    </row>
    <row r="46" spans="1:13" x14ac:dyDescent="0.25">
      <c r="A46" s="84" t="str">
        <f t="shared" si="0"/>
        <v/>
      </c>
      <c r="B46" s="89">
        <f>Teilnehmer!B47</f>
        <v>0</v>
      </c>
      <c r="C46" s="90">
        <f>VLOOKUP(B46,'2022-04-30 Tag 1'!C$3:O$50,13,FALSE())</f>
        <v>0</v>
      </c>
      <c r="D46" s="90">
        <f>VLOOKUP(B46,'2022-05-14 Tag 2'!C$3:O$50,13,FALSE())</f>
        <v>0</v>
      </c>
      <c r="E46" s="90">
        <f>VLOOKUP(B46,'2022-05-28 Tag 3'!C$3:O$50,13,FALSE())</f>
        <v>0</v>
      </c>
      <c r="F46" s="90">
        <f>VLOOKUP(B46,'2022-06-11 Tag 4'!C$3:O$50,13,FALSE())</f>
        <v>0</v>
      </c>
      <c r="G46" s="90">
        <f>VLOOKUP(B46,'2022-07-09 Tag 5'!C$3:O$50,13,FALSE())</f>
        <v>0</v>
      </c>
      <c r="H46" s="90">
        <f>VLOOKUP(B46,'2022-07-23 Tag 6'!C$3:O$50,13,FALSE())</f>
        <v>0</v>
      </c>
      <c r="I46" s="90">
        <f t="shared" si="1"/>
        <v>0</v>
      </c>
    </row>
    <row r="47" spans="1:13" x14ac:dyDescent="0.25">
      <c r="A47" s="84" t="str">
        <f t="shared" si="0"/>
        <v/>
      </c>
      <c r="B47" s="89">
        <f>Teilnehmer!B48</f>
        <v>0</v>
      </c>
      <c r="C47" s="90">
        <f>VLOOKUP(B47,'2022-04-30 Tag 1'!C$3:O$50,13,FALSE())</f>
        <v>0</v>
      </c>
      <c r="D47" s="90">
        <f>VLOOKUP(B47,'2022-05-14 Tag 2'!C$3:O$50,13,FALSE())</f>
        <v>0</v>
      </c>
      <c r="E47" s="90">
        <f>VLOOKUP(B47,'2022-05-28 Tag 3'!C$3:O$50,13,FALSE())</f>
        <v>0</v>
      </c>
      <c r="F47" s="90">
        <f>VLOOKUP(B47,'2022-06-11 Tag 4'!C$3:O$50,13,FALSE())</f>
        <v>0</v>
      </c>
      <c r="G47" s="90">
        <f>VLOOKUP(B47,'2022-07-09 Tag 5'!C$3:O$50,13,FALSE())</f>
        <v>0</v>
      </c>
      <c r="H47" s="90">
        <f>VLOOKUP(B47,'2022-07-23 Tag 6'!C$3:O$50,13,FALSE())</f>
        <v>0</v>
      </c>
      <c r="I47" s="90">
        <f t="shared" si="1"/>
        <v>0</v>
      </c>
    </row>
    <row r="48" spans="1:13" x14ac:dyDescent="0.25">
      <c r="A48" s="84" t="str">
        <f t="shared" si="0"/>
        <v/>
      </c>
      <c r="B48" s="89">
        <f>Teilnehmer!B49</f>
        <v>0</v>
      </c>
      <c r="C48" s="90">
        <f>VLOOKUP(B48,'2022-04-30 Tag 1'!C$3:O$50,13,FALSE())</f>
        <v>0</v>
      </c>
      <c r="D48" s="90">
        <f>VLOOKUP(B48,'2022-05-14 Tag 2'!C$3:O$50,13,FALSE())</f>
        <v>0</v>
      </c>
      <c r="E48" s="90">
        <f>VLOOKUP(B48,'2022-05-28 Tag 3'!C$3:O$50,13,FALSE())</f>
        <v>0</v>
      </c>
      <c r="F48" s="90">
        <f>VLOOKUP(B48,'2022-06-11 Tag 4'!C$3:O$50,13,FALSE())</f>
        <v>0</v>
      </c>
      <c r="G48" s="90">
        <f>VLOOKUP(B48,'2022-07-09 Tag 5'!C$3:O$50,13,FALSE())</f>
        <v>0</v>
      </c>
      <c r="H48" s="90">
        <f>VLOOKUP(B48,'2022-07-23 Tag 6'!C$3:O$50,13,FALSE())</f>
        <v>0</v>
      </c>
      <c r="I48" s="90">
        <f t="shared" si="1"/>
        <v>0</v>
      </c>
    </row>
    <row r="49" spans="1:9" x14ac:dyDescent="0.25">
      <c r="A49" s="84" t="str">
        <f t="shared" si="0"/>
        <v/>
      </c>
      <c r="B49" s="89">
        <f>Teilnehmer!B50</f>
        <v>0</v>
      </c>
      <c r="C49" s="90">
        <f>VLOOKUP(B49,'2022-04-30 Tag 1'!C$3:O$50,13,FALSE())</f>
        <v>0</v>
      </c>
      <c r="D49" s="90">
        <f>VLOOKUP(B49,'2022-05-14 Tag 2'!C$3:O$50,13,FALSE())</f>
        <v>0</v>
      </c>
      <c r="E49" s="90">
        <f>VLOOKUP(B49,'2022-05-28 Tag 3'!C$3:O$50,13,FALSE())</f>
        <v>0</v>
      </c>
      <c r="F49" s="90">
        <f>VLOOKUP(B49,'2022-06-11 Tag 4'!C$3:O$50,13,FALSE())</f>
        <v>0</v>
      </c>
      <c r="G49" s="90">
        <f>VLOOKUP(B49,'2022-07-09 Tag 5'!C$3:O$50,13,FALSE())</f>
        <v>0</v>
      </c>
      <c r="H49" s="90">
        <f>VLOOKUP(B49,'2022-07-23 Tag 6'!C$3:O$50,13,FALSE())</f>
        <v>0</v>
      </c>
      <c r="I49" s="90">
        <f t="shared" si="1"/>
        <v>0</v>
      </c>
    </row>
  </sheetData>
  <mergeCells count="1">
    <mergeCell ref="M1:N1"/>
  </mergeCells>
  <conditionalFormatting sqref="I2:I49">
    <cfRule type="cellIs" dxfId="19" priority="2" operator="greaterThan">
      <formula>0</formula>
    </cfRule>
    <cfRule type="cellIs" dxfId="18" priority="3" operator="greaterThan">
      <formula>""</formula>
    </cfRule>
  </conditionalFormatting>
  <conditionalFormatting sqref="C2:C49">
    <cfRule type="cellIs" dxfId="17" priority="4" operator="greaterThan">
      <formula>0</formula>
    </cfRule>
    <cfRule type="cellIs" dxfId="16" priority="5" operator="greaterThan">
      <formula>""</formula>
    </cfRule>
  </conditionalFormatting>
  <conditionalFormatting sqref="D2:D49">
    <cfRule type="cellIs" dxfId="15" priority="6" operator="greaterThan">
      <formula>0</formula>
    </cfRule>
    <cfRule type="cellIs" dxfId="14" priority="7" operator="greaterThan">
      <formula>""</formula>
    </cfRule>
  </conditionalFormatting>
  <conditionalFormatting sqref="E2:E49">
    <cfRule type="cellIs" dxfId="13" priority="8" operator="greaterThan">
      <formula>0</formula>
    </cfRule>
    <cfRule type="cellIs" dxfId="12" priority="9" operator="greaterThan">
      <formula>""</formula>
    </cfRule>
  </conditionalFormatting>
  <conditionalFormatting sqref="F2:F49">
    <cfRule type="cellIs" dxfId="11" priority="10" operator="greaterThan">
      <formula>0</formula>
    </cfRule>
    <cfRule type="cellIs" dxfId="10" priority="11" operator="greaterThan">
      <formula>""</formula>
    </cfRule>
  </conditionalFormatting>
  <conditionalFormatting sqref="G2:G49">
    <cfRule type="cellIs" dxfId="9" priority="12" operator="greaterThan">
      <formula>0</formula>
    </cfRule>
    <cfRule type="cellIs" dxfId="8" priority="13" operator="greaterThan">
      <formula>""</formula>
    </cfRule>
  </conditionalFormatting>
  <conditionalFormatting sqref="H2:H49">
    <cfRule type="cellIs" dxfId="7" priority="14" operator="greaterThan">
      <formula>0</formula>
    </cfRule>
    <cfRule type="cellIs" dxfId="6" priority="15" operator="greaterThan">
      <formula>""</formula>
    </cfRule>
  </conditionalFormatting>
  <printOptions horizontalCentered="1" gridLines="1"/>
  <pageMargins left="0.59027777777777801" right="0.39374999999999999" top="1.96875" bottom="0.59097222222222201" header="0.31527777777777799" footer="0.31527777777777799"/>
  <pageSetup paperSize="9" orientation="portrait" horizontalDpi="300" verticalDpi="300"/>
  <headerFooter>
    <oddHeader>&amp;C&amp;A&amp;RSeite &amp;P</oddHeader>
    <oddFooter>&amp;L&amp;F&amp;C&amp;D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0"/>
  <sheetViews>
    <sheetView topLeftCell="B1" zoomScale="75" zoomScaleNormal="75" workbookViewId="0">
      <selection activeCell="B3" sqref="B3"/>
    </sheetView>
  </sheetViews>
  <sheetFormatPr baseColWidth="10" defaultColWidth="11.140625" defaultRowHeight="15" x14ac:dyDescent="0.25"/>
  <cols>
    <col min="1" max="1" width="6.7109375" style="84" customWidth="1"/>
    <col min="2" max="2" width="22.42578125" style="84" customWidth="1"/>
    <col min="3" max="3" width="3.42578125" style="84" customWidth="1"/>
    <col min="4" max="4" width="8" style="84" customWidth="1"/>
    <col min="5" max="5" width="23.7109375" style="84" customWidth="1"/>
    <col min="6" max="9" width="4.42578125" style="63" customWidth="1"/>
    <col min="10" max="11" width="8" style="63" customWidth="1"/>
    <col min="12" max="15" width="11.140625" style="63"/>
    <col min="16" max="16" width="19.42578125" style="63" customWidth="1"/>
    <col min="17" max="17" width="11.140625" style="92"/>
    <col min="18" max="18" width="12.42578125" style="92" customWidth="1"/>
    <col min="19" max="1024" width="11.140625" style="63"/>
  </cols>
  <sheetData>
    <row r="1" spans="1:18" s="88" customFormat="1" ht="25.5" customHeight="1" x14ac:dyDescent="0.25">
      <c r="A1" s="3" t="s">
        <v>0</v>
      </c>
      <c r="B1" s="3" t="s">
        <v>2</v>
      </c>
      <c r="C1" s="3"/>
      <c r="D1" s="2" t="s">
        <v>30</v>
      </c>
      <c r="E1" s="2" t="s">
        <v>31</v>
      </c>
      <c r="F1" s="1"/>
      <c r="G1" s="1"/>
      <c r="H1" s="1"/>
      <c r="I1" s="1"/>
      <c r="J1" s="1"/>
      <c r="Q1" s="93"/>
      <c r="R1" s="93"/>
    </row>
    <row r="2" spans="1:18" s="95" customFormat="1" ht="64.5" customHeight="1" x14ac:dyDescent="0.25">
      <c r="A2" s="3"/>
      <c r="B2" s="3"/>
      <c r="C2" s="3"/>
      <c r="D2" s="2"/>
      <c r="E2" s="2"/>
      <c r="F2" s="1"/>
      <c r="G2" s="1"/>
      <c r="H2" s="1"/>
      <c r="I2" s="1"/>
      <c r="J2" s="1"/>
      <c r="K2" s="94"/>
      <c r="P2" s="95" t="s">
        <v>2</v>
      </c>
      <c r="Q2" s="95" t="s">
        <v>32</v>
      </c>
      <c r="R2" s="95" t="s">
        <v>2</v>
      </c>
    </row>
    <row r="3" spans="1:18" x14ac:dyDescent="0.25">
      <c r="A3" s="84" t="str">
        <f t="shared" ref="A3:A50" si="0">IF(J3&lt;&gt;"",RANK(J3,J$3:J$50,0),"")</f>
        <v/>
      </c>
      <c r="B3" s="96" t="str">
        <f t="shared" ref="B3:B50" si="1">IF(E3="Sport",P3,"")</f>
        <v>Belz Thomas</v>
      </c>
      <c r="C3" s="89"/>
      <c r="D3" s="97" t="s">
        <v>33</v>
      </c>
      <c r="E3" s="97" t="s">
        <v>34</v>
      </c>
      <c r="F3" s="97"/>
      <c r="G3" s="97"/>
      <c r="H3" s="97"/>
      <c r="I3" s="97"/>
      <c r="J3" s="91"/>
      <c r="K3" s="91"/>
      <c r="L3" s="91"/>
      <c r="M3" s="90"/>
      <c r="N3" s="90"/>
      <c r="O3" s="90"/>
      <c r="P3" s="98" t="s">
        <v>35</v>
      </c>
    </row>
    <row r="4" spans="1:18" x14ac:dyDescent="0.25">
      <c r="A4" s="84" t="str">
        <f t="shared" si="0"/>
        <v/>
      </c>
      <c r="B4" s="96" t="str">
        <f t="shared" si="1"/>
        <v>Beuke Lena</v>
      </c>
      <c r="C4" s="89"/>
      <c r="D4" s="97" t="s">
        <v>33</v>
      </c>
      <c r="E4" s="97" t="s">
        <v>34</v>
      </c>
      <c r="F4" s="90"/>
      <c r="G4" s="90"/>
      <c r="H4" s="90"/>
      <c r="I4" s="90"/>
      <c r="J4" s="91"/>
      <c r="K4" s="90"/>
      <c r="L4" s="90"/>
      <c r="M4" s="90"/>
      <c r="N4" s="90"/>
      <c r="O4" s="90"/>
      <c r="P4" s="98" t="s">
        <v>36</v>
      </c>
    </row>
    <row r="5" spans="1:18" x14ac:dyDescent="0.25">
      <c r="A5" s="84" t="str">
        <f t="shared" si="0"/>
        <v/>
      </c>
      <c r="B5" s="96" t="str">
        <f t="shared" si="1"/>
        <v>Böni Peter</v>
      </c>
      <c r="C5" s="89"/>
      <c r="D5" s="97" t="s">
        <v>33</v>
      </c>
      <c r="E5" s="97" t="s">
        <v>34</v>
      </c>
      <c r="F5" s="97"/>
      <c r="G5" s="97"/>
      <c r="H5" s="97"/>
      <c r="I5" s="97"/>
      <c r="J5" s="91"/>
      <c r="K5" s="90"/>
      <c r="L5" s="90"/>
      <c r="M5" s="90"/>
      <c r="N5" s="90"/>
      <c r="O5" s="90"/>
      <c r="P5" s="99" t="s">
        <v>37</v>
      </c>
    </row>
    <row r="6" spans="1:18" x14ac:dyDescent="0.25">
      <c r="A6" s="84" t="str">
        <f t="shared" si="0"/>
        <v/>
      </c>
      <c r="B6" s="96" t="str">
        <f t="shared" si="1"/>
        <v>Cooper Harry</v>
      </c>
      <c r="C6" s="89"/>
      <c r="D6" s="97" t="s">
        <v>33</v>
      </c>
      <c r="E6" s="97" t="s">
        <v>34</v>
      </c>
      <c r="F6" s="97"/>
      <c r="G6" s="97"/>
      <c r="H6" s="97"/>
      <c r="I6" s="97"/>
      <c r="J6" s="91"/>
      <c r="K6" s="90"/>
      <c r="L6" s="90"/>
      <c r="M6" s="90"/>
      <c r="N6" s="90"/>
      <c r="O6" s="90"/>
      <c r="P6" s="99" t="s">
        <v>38</v>
      </c>
    </row>
    <row r="7" spans="1:18" x14ac:dyDescent="0.25">
      <c r="A7" s="84" t="str">
        <f t="shared" si="0"/>
        <v/>
      </c>
      <c r="B7" s="96" t="str">
        <f t="shared" si="1"/>
        <v>Dosch Flurin</v>
      </c>
      <c r="C7" s="89"/>
      <c r="D7" s="97" t="s">
        <v>33</v>
      </c>
      <c r="E7" s="97" t="s">
        <v>34</v>
      </c>
      <c r="F7" s="97"/>
      <c r="G7" s="97"/>
      <c r="H7" s="97"/>
      <c r="I7" s="97"/>
      <c r="J7" s="91"/>
      <c r="K7" s="90"/>
      <c r="L7" s="90"/>
      <c r="M7" s="90"/>
      <c r="N7" s="90"/>
      <c r="O7" s="90"/>
      <c r="P7" s="98" t="s">
        <v>39</v>
      </c>
    </row>
    <row r="8" spans="1:18" x14ac:dyDescent="0.25">
      <c r="A8" s="84" t="str">
        <f t="shared" si="0"/>
        <v/>
      </c>
      <c r="B8" s="96" t="str">
        <f t="shared" si="1"/>
        <v>Eichholzer Andreas</v>
      </c>
      <c r="C8" s="89"/>
      <c r="D8" s="97" t="s">
        <v>33</v>
      </c>
      <c r="E8" s="97" t="s">
        <v>34</v>
      </c>
      <c r="F8" s="97"/>
      <c r="G8" s="97"/>
      <c r="H8" s="97"/>
      <c r="I8" s="97"/>
      <c r="J8" s="91"/>
      <c r="K8" s="90"/>
      <c r="L8" s="90"/>
      <c r="M8" s="90"/>
      <c r="N8" s="90"/>
      <c r="O8" s="90"/>
      <c r="P8" s="98" t="s">
        <v>40</v>
      </c>
    </row>
    <row r="9" spans="1:18" x14ac:dyDescent="0.25">
      <c r="A9" s="84" t="str">
        <f t="shared" si="0"/>
        <v/>
      </c>
      <c r="B9" s="96" t="str">
        <f t="shared" si="1"/>
        <v>Epper Martin</v>
      </c>
      <c r="C9" s="100"/>
      <c r="D9" s="97" t="s">
        <v>33</v>
      </c>
      <c r="E9" s="97" t="s">
        <v>34</v>
      </c>
      <c r="F9" s="97"/>
      <c r="G9" s="97"/>
      <c r="H9" s="97"/>
      <c r="I9" s="97"/>
      <c r="J9" s="91"/>
      <c r="P9" s="101" t="s">
        <v>41</v>
      </c>
    </row>
    <row r="10" spans="1:18" x14ac:dyDescent="0.25">
      <c r="A10" s="84" t="str">
        <f t="shared" si="0"/>
        <v/>
      </c>
      <c r="B10" s="96" t="str">
        <f t="shared" si="1"/>
        <v>Erb Heinz</v>
      </c>
      <c r="C10" s="100"/>
      <c r="D10" s="97" t="s">
        <v>33</v>
      </c>
      <c r="E10" s="97" t="s">
        <v>34</v>
      </c>
      <c r="F10" s="97"/>
      <c r="G10" s="97"/>
      <c r="H10" s="97"/>
      <c r="I10" s="97"/>
      <c r="J10" s="91"/>
      <c r="K10" s="90"/>
      <c r="L10" s="90"/>
      <c r="M10" s="90"/>
      <c r="N10" s="90"/>
      <c r="O10" s="90"/>
      <c r="P10" s="98" t="s">
        <v>42</v>
      </c>
    </row>
    <row r="11" spans="1:18" x14ac:dyDescent="0.25">
      <c r="A11" s="84" t="str">
        <f t="shared" si="0"/>
        <v/>
      </c>
      <c r="B11" s="96" t="str">
        <f t="shared" si="1"/>
        <v>Farine Olivier</v>
      </c>
      <c r="C11" s="100"/>
      <c r="D11" s="97" t="s">
        <v>33</v>
      </c>
      <c r="E11" s="97" t="s">
        <v>34</v>
      </c>
      <c r="F11" s="97"/>
      <c r="G11" s="97"/>
      <c r="H11" s="97"/>
      <c r="I11" s="97"/>
      <c r="J11" s="91"/>
      <c r="K11" s="91"/>
      <c r="L11" s="91"/>
      <c r="M11" s="91"/>
      <c r="N11" s="91"/>
      <c r="O11" s="91"/>
      <c r="P11" s="98" t="s">
        <v>43</v>
      </c>
    </row>
    <row r="12" spans="1:18" x14ac:dyDescent="0.25">
      <c r="A12" s="84" t="str">
        <f t="shared" si="0"/>
        <v/>
      </c>
      <c r="B12" s="96" t="str">
        <f t="shared" si="1"/>
        <v>Frischknecht Lukas</v>
      </c>
      <c r="C12" s="89"/>
      <c r="D12" s="97" t="s">
        <v>33</v>
      </c>
      <c r="E12" s="97" t="s">
        <v>34</v>
      </c>
      <c r="F12" s="97"/>
      <c r="G12" s="97"/>
      <c r="H12" s="97"/>
      <c r="I12" s="97"/>
      <c r="J12" s="91"/>
      <c r="N12" s="91"/>
      <c r="P12" s="98" t="s">
        <v>44</v>
      </c>
    </row>
    <row r="13" spans="1:18" x14ac:dyDescent="0.25">
      <c r="A13" s="84" t="str">
        <f t="shared" si="0"/>
        <v/>
      </c>
      <c r="B13" s="96" t="str">
        <f t="shared" si="1"/>
        <v>Furrer Christian</v>
      </c>
      <c r="C13" s="89"/>
      <c r="D13" s="97" t="s">
        <v>33</v>
      </c>
      <c r="E13" s="97" t="s">
        <v>34</v>
      </c>
      <c r="F13" s="97"/>
      <c r="G13" s="97"/>
      <c r="H13" s="97"/>
      <c r="I13" s="97"/>
      <c r="J13" s="91"/>
      <c r="N13" s="91"/>
      <c r="P13" s="99" t="s">
        <v>45</v>
      </c>
    </row>
    <row r="14" spans="1:18" x14ac:dyDescent="0.25">
      <c r="A14" s="84" t="str">
        <f t="shared" si="0"/>
        <v/>
      </c>
      <c r="B14" s="96" t="str">
        <f t="shared" si="1"/>
        <v>Gysin Ruedi</v>
      </c>
      <c r="C14" s="89"/>
      <c r="D14" s="97" t="s">
        <v>33</v>
      </c>
      <c r="E14" s="97" t="s">
        <v>34</v>
      </c>
      <c r="F14" s="97"/>
      <c r="G14" s="97"/>
      <c r="H14" s="97"/>
      <c r="I14" s="97"/>
      <c r="J14" s="91"/>
      <c r="N14" s="91"/>
      <c r="P14" s="98" t="s">
        <v>46</v>
      </c>
    </row>
    <row r="15" spans="1:18" x14ac:dyDescent="0.25">
      <c r="A15" s="84" t="str">
        <f t="shared" si="0"/>
        <v/>
      </c>
      <c r="B15" s="96" t="str">
        <f t="shared" si="1"/>
        <v>Hirlinger Andreas</v>
      </c>
      <c r="C15" s="89"/>
      <c r="D15" s="97" t="s">
        <v>33</v>
      </c>
      <c r="E15" s="97" t="s">
        <v>34</v>
      </c>
      <c r="F15" s="97"/>
      <c r="G15" s="97"/>
      <c r="H15" s="97"/>
      <c r="I15" s="97"/>
      <c r="J15" s="91"/>
      <c r="N15" s="91"/>
      <c r="P15" s="98" t="s">
        <v>47</v>
      </c>
    </row>
    <row r="16" spans="1:18" x14ac:dyDescent="0.25">
      <c r="A16" s="84" t="str">
        <f t="shared" si="0"/>
        <v/>
      </c>
      <c r="B16" s="96" t="str">
        <f t="shared" si="1"/>
        <v>Hürlimann Armin</v>
      </c>
      <c r="C16" s="89"/>
      <c r="D16" s="97" t="s">
        <v>33</v>
      </c>
      <c r="E16" s="97" t="s">
        <v>34</v>
      </c>
      <c r="F16" s="97"/>
      <c r="G16" s="97"/>
      <c r="H16" s="97"/>
      <c r="I16" s="97"/>
      <c r="J16" s="91"/>
      <c r="N16" s="91"/>
      <c r="P16" s="99" t="s">
        <v>48</v>
      </c>
    </row>
    <row r="17" spans="1:16" x14ac:dyDescent="0.25">
      <c r="A17" s="84" t="str">
        <f t="shared" si="0"/>
        <v/>
      </c>
      <c r="B17" s="96" t="str">
        <f t="shared" si="1"/>
        <v>Hürlimann Roland</v>
      </c>
      <c r="C17" s="89"/>
      <c r="D17" s="97" t="s">
        <v>33</v>
      </c>
      <c r="E17" s="97" t="s">
        <v>34</v>
      </c>
      <c r="F17" s="97"/>
      <c r="G17" s="97"/>
      <c r="H17" s="97"/>
      <c r="I17" s="97"/>
      <c r="J17" s="91"/>
      <c r="N17" s="91"/>
      <c r="P17" s="98" t="s">
        <v>49</v>
      </c>
    </row>
    <row r="18" spans="1:16" x14ac:dyDescent="0.25">
      <c r="A18" s="84" t="str">
        <f t="shared" si="0"/>
        <v/>
      </c>
      <c r="B18" s="96" t="str">
        <f t="shared" si="1"/>
        <v>Isler Urs</v>
      </c>
      <c r="C18" s="89"/>
      <c r="D18" s="97" t="s">
        <v>33</v>
      </c>
      <c r="E18" s="97" t="s">
        <v>34</v>
      </c>
      <c r="F18" s="97"/>
      <c r="G18" s="97"/>
      <c r="H18" s="97"/>
      <c r="I18" s="97"/>
      <c r="J18" s="91"/>
      <c r="N18" s="91"/>
      <c r="P18" s="98" t="s">
        <v>50</v>
      </c>
    </row>
    <row r="19" spans="1:16" x14ac:dyDescent="0.25">
      <c r="A19" s="84" t="str">
        <f t="shared" si="0"/>
        <v/>
      </c>
      <c r="B19" s="96" t="str">
        <f t="shared" si="1"/>
        <v>Jägli Nico</v>
      </c>
      <c r="C19" s="89"/>
      <c r="D19" s="97" t="s">
        <v>33</v>
      </c>
      <c r="E19" s="97" t="s">
        <v>34</v>
      </c>
      <c r="F19" s="97"/>
      <c r="G19" s="97"/>
      <c r="H19" s="97"/>
      <c r="I19" s="97"/>
      <c r="J19" s="91"/>
      <c r="N19" s="91"/>
      <c r="P19" s="99" t="s">
        <v>51</v>
      </c>
    </row>
    <row r="20" spans="1:16" x14ac:dyDescent="0.25">
      <c r="A20" s="84" t="str">
        <f t="shared" si="0"/>
        <v/>
      </c>
      <c r="B20" s="96" t="str">
        <f t="shared" si="1"/>
        <v>Jud Martin</v>
      </c>
      <c r="C20" s="89"/>
      <c r="D20" s="97" t="s">
        <v>33</v>
      </c>
      <c r="E20" s="97" t="s">
        <v>34</v>
      </c>
      <c r="F20" s="97"/>
      <c r="G20" s="97"/>
      <c r="H20" s="97"/>
      <c r="I20" s="97"/>
      <c r="J20" s="91"/>
      <c r="N20" s="91"/>
      <c r="P20" s="98" t="s">
        <v>52</v>
      </c>
    </row>
    <row r="21" spans="1:16" x14ac:dyDescent="0.25">
      <c r="A21" s="84" t="str">
        <f t="shared" si="0"/>
        <v/>
      </c>
      <c r="B21" s="96" t="str">
        <f t="shared" si="1"/>
        <v>Koachurovski Volodymyr</v>
      </c>
      <c r="C21" s="89"/>
      <c r="D21" s="97" t="s">
        <v>33</v>
      </c>
      <c r="E21" s="97" t="s">
        <v>34</v>
      </c>
      <c r="F21" s="97"/>
      <c r="G21" s="97"/>
      <c r="H21" s="97"/>
      <c r="I21" s="97"/>
      <c r="J21" s="91"/>
      <c r="N21" s="91"/>
      <c r="P21" s="99" t="s">
        <v>53</v>
      </c>
    </row>
    <row r="22" spans="1:16" x14ac:dyDescent="0.25">
      <c r="A22" s="84" t="str">
        <f t="shared" si="0"/>
        <v/>
      </c>
      <c r="B22" s="96" t="str">
        <f t="shared" si="1"/>
        <v>Landert Beat</v>
      </c>
      <c r="C22" s="100"/>
      <c r="D22" s="97" t="s">
        <v>33</v>
      </c>
      <c r="E22" s="97" t="s">
        <v>34</v>
      </c>
      <c r="F22" s="97"/>
      <c r="G22" s="97"/>
      <c r="H22" s="97"/>
      <c r="I22" s="97"/>
      <c r="J22" s="91"/>
      <c r="N22" s="91"/>
      <c r="P22" s="98" t="s">
        <v>54</v>
      </c>
    </row>
    <row r="23" spans="1:16" x14ac:dyDescent="0.25">
      <c r="A23" s="84" t="str">
        <f t="shared" si="0"/>
        <v/>
      </c>
      <c r="B23" s="96" t="str">
        <f t="shared" si="1"/>
        <v>Müller Armin</v>
      </c>
      <c r="C23" s="89"/>
      <c r="D23" s="97" t="s">
        <v>33</v>
      </c>
      <c r="E23" s="97" t="s">
        <v>34</v>
      </c>
      <c r="F23" s="97"/>
      <c r="G23" s="97"/>
      <c r="H23" s="97"/>
      <c r="I23" s="97"/>
      <c r="J23" s="91"/>
      <c r="N23" s="91"/>
      <c r="P23" s="99" t="s">
        <v>55</v>
      </c>
    </row>
    <row r="24" spans="1:16" x14ac:dyDescent="0.25">
      <c r="A24" s="84" t="str">
        <f t="shared" si="0"/>
        <v/>
      </c>
      <c r="B24" s="96" t="str">
        <f t="shared" si="1"/>
        <v>Rothenbühler Andreas</v>
      </c>
      <c r="C24" s="89"/>
      <c r="D24" s="97" t="s">
        <v>33</v>
      </c>
      <c r="E24" s="97" t="s">
        <v>34</v>
      </c>
      <c r="F24" s="97"/>
      <c r="G24" s="97"/>
      <c r="H24" s="97"/>
      <c r="I24" s="97"/>
      <c r="J24" s="91"/>
      <c r="N24" s="91"/>
      <c r="P24" s="98" t="s">
        <v>56</v>
      </c>
    </row>
    <row r="25" spans="1:16" x14ac:dyDescent="0.25">
      <c r="A25" s="84" t="str">
        <f t="shared" si="0"/>
        <v/>
      </c>
      <c r="B25" s="96" t="str">
        <f t="shared" si="1"/>
        <v>Schenker Ronald</v>
      </c>
      <c r="C25" s="100"/>
      <c r="D25" s="97" t="s">
        <v>33</v>
      </c>
      <c r="E25" s="97" t="s">
        <v>34</v>
      </c>
      <c r="F25" s="97"/>
      <c r="G25" s="97"/>
      <c r="H25" s="97"/>
      <c r="I25" s="97"/>
      <c r="J25" s="91"/>
      <c r="P25" s="98" t="s">
        <v>57</v>
      </c>
    </row>
    <row r="26" spans="1:16" x14ac:dyDescent="0.25">
      <c r="A26" s="84" t="str">
        <f t="shared" si="0"/>
        <v/>
      </c>
      <c r="B26" s="96" t="str">
        <f t="shared" si="1"/>
        <v>Schmid Bruno</v>
      </c>
      <c r="C26" s="89"/>
      <c r="D26" s="97" t="s">
        <v>33</v>
      </c>
      <c r="E26" s="97" t="s">
        <v>34</v>
      </c>
      <c r="F26" s="97"/>
      <c r="G26" s="97"/>
      <c r="H26" s="97"/>
      <c r="I26" s="97"/>
      <c r="J26" s="91"/>
      <c r="P26" s="99" t="s">
        <v>58</v>
      </c>
    </row>
    <row r="27" spans="1:16" x14ac:dyDescent="0.25">
      <c r="A27" s="84" t="str">
        <f t="shared" si="0"/>
        <v/>
      </c>
      <c r="B27" s="96" t="str">
        <f t="shared" si="1"/>
        <v>Schmid Peter</v>
      </c>
      <c r="C27" s="89"/>
      <c r="D27" s="97" t="s">
        <v>33</v>
      </c>
      <c r="E27" s="97" t="s">
        <v>34</v>
      </c>
      <c r="F27" s="97"/>
      <c r="G27" s="97"/>
      <c r="H27" s="97"/>
      <c r="I27" s="97"/>
      <c r="J27" s="91"/>
      <c r="P27" s="98" t="s">
        <v>59</v>
      </c>
    </row>
    <row r="28" spans="1:16" x14ac:dyDescent="0.25">
      <c r="A28" s="84" t="str">
        <f t="shared" si="0"/>
        <v/>
      </c>
      <c r="B28" s="96" t="str">
        <f t="shared" si="1"/>
        <v>Segreff Marco</v>
      </c>
      <c r="C28" s="89"/>
      <c r="D28" s="97" t="s">
        <v>33</v>
      </c>
      <c r="E28" s="97" t="s">
        <v>34</v>
      </c>
      <c r="F28" s="97"/>
      <c r="G28" s="97"/>
      <c r="H28" s="97"/>
      <c r="I28" s="97"/>
      <c r="J28" s="91"/>
      <c r="P28" s="98" t="s">
        <v>60</v>
      </c>
    </row>
    <row r="29" spans="1:16" x14ac:dyDescent="0.25">
      <c r="A29" s="84" t="str">
        <f t="shared" si="0"/>
        <v/>
      </c>
      <c r="B29" s="96" t="str">
        <f t="shared" si="1"/>
        <v>Spielmann Andreas</v>
      </c>
      <c r="C29" s="100"/>
      <c r="D29" s="97" t="s">
        <v>33</v>
      </c>
      <c r="E29" s="97" t="s">
        <v>34</v>
      </c>
      <c r="F29" s="97"/>
      <c r="G29" s="97"/>
      <c r="H29" s="97"/>
      <c r="I29" s="97"/>
      <c r="J29" s="91"/>
      <c r="P29" s="99" t="s">
        <v>61</v>
      </c>
    </row>
    <row r="30" spans="1:16" x14ac:dyDescent="0.25">
      <c r="A30" s="84" t="str">
        <f t="shared" si="0"/>
        <v/>
      </c>
      <c r="B30" s="96" t="str">
        <f t="shared" si="1"/>
        <v>Sprich Adrian</v>
      </c>
      <c r="C30" s="100"/>
      <c r="D30" s="97" t="s">
        <v>33</v>
      </c>
      <c r="E30" s="97" t="s">
        <v>34</v>
      </c>
      <c r="F30" s="97"/>
      <c r="G30" s="97"/>
      <c r="H30" s="97"/>
      <c r="I30" s="97"/>
      <c r="J30" s="91"/>
      <c r="P30" s="99" t="s">
        <v>62</v>
      </c>
    </row>
    <row r="31" spans="1:16" x14ac:dyDescent="0.25">
      <c r="A31" s="84" t="str">
        <f t="shared" si="0"/>
        <v/>
      </c>
      <c r="B31" s="96" t="str">
        <f t="shared" si="1"/>
        <v>Stauber Simon</v>
      </c>
      <c r="C31" s="89"/>
      <c r="D31" s="97" t="s">
        <v>33</v>
      </c>
      <c r="E31" s="97" t="s">
        <v>34</v>
      </c>
      <c r="F31" s="97"/>
      <c r="G31" s="97"/>
      <c r="H31" s="97"/>
      <c r="I31" s="97"/>
      <c r="J31" s="91"/>
      <c r="P31" s="99" t="s">
        <v>63</v>
      </c>
    </row>
    <row r="32" spans="1:16" x14ac:dyDescent="0.25">
      <c r="A32" s="84" t="str">
        <f t="shared" si="0"/>
        <v/>
      </c>
      <c r="B32" s="96" t="str">
        <f t="shared" si="1"/>
        <v>Stemmler Miriam</v>
      </c>
      <c r="C32" s="89"/>
      <c r="D32" s="97" t="s">
        <v>33</v>
      </c>
      <c r="E32" s="97" t="s">
        <v>34</v>
      </c>
      <c r="F32" s="97"/>
      <c r="G32" s="97"/>
      <c r="H32" s="97"/>
      <c r="I32" s="97"/>
      <c r="J32" s="91"/>
      <c r="P32" s="99" t="s">
        <v>64</v>
      </c>
    </row>
    <row r="33" spans="1:16" x14ac:dyDescent="0.25">
      <c r="A33" s="84" t="str">
        <f t="shared" si="0"/>
        <v/>
      </c>
      <c r="B33" s="96" t="str">
        <f t="shared" si="1"/>
        <v>Stemmler Thomas</v>
      </c>
      <c r="C33" s="89"/>
      <c r="D33" s="97" t="s">
        <v>33</v>
      </c>
      <c r="E33" s="97" t="s">
        <v>34</v>
      </c>
      <c r="F33" s="97"/>
      <c r="G33" s="97"/>
      <c r="H33" s="97"/>
      <c r="I33" s="97"/>
      <c r="J33" s="91"/>
      <c r="P33" s="99" t="s">
        <v>65</v>
      </c>
    </row>
    <row r="34" spans="1:16" x14ac:dyDescent="0.25">
      <c r="A34" s="84" t="str">
        <f t="shared" si="0"/>
        <v/>
      </c>
      <c r="B34" s="96" t="str">
        <f t="shared" si="1"/>
        <v>Straub Beat</v>
      </c>
      <c r="C34" s="100"/>
      <c r="D34" s="97" t="s">
        <v>33</v>
      </c>
      <c r="E34" s="97" t="s">
        <v>34</v>
      </c>
      <c r="F34" s="97"/>
      <c r="G34" s="97"/>
      <c r="H34" s="97"/>
      <c r="I34" s="97"/>
      <c r="J34" s="91"/>
      <c r="P34" s="98" t="s">
        <v>66</v>
      </c>
    </row>
    <row r="35" spans="1:16" x14ac:dyDescent="0.25">
      <c r="A35" s="84" t="str">
        <f t="shared" si="0"/>
        <v/>
      </c>
      <c r="B35" s="96" t="str">
        <f t="shared" si="1"/>
        <v>von der Crone Markus</v>
      </c>
      <c r="C35" s="89"/>
      <c r="D35" s="97" t="s">
        <v>33</v>
      </c>
      <c r="E35" s="97" t="s">
        <v>34</v>
      </c>
      <c r="F35" s="97"/>
      <c r="G35" s="97"/>
      <c r="H35" s="97"/>
      <c r="I35" s="97"/>
      <c r="J35" s="91"/>
      <c r="P35" s="98" t="s">
        <v>67</v>
      </c>
    </row>
    <row r="36" spans="1:16" x14ac:dyDescent="0.25">
      <c r="A36" s="84" t="str">
        <f t="shared" si="0"/>
        <v/>
      </c>
      <c r="B36" s="96" t="str">
        <f t="shared" si="1"/>
        <v>Wegmann Adrian</v>
      </c>
      <c r="C36" s="89"/>
      <c r="D36" s="97" t="s">
        <v>33</v>
      </c>
      <c r="E36" s="97" t="s">
        <v>34</v>
      </c>
      <c r="F36" s="97"/>
      <c r="G36" s="97"/>
      <c r="H36" s="97"/>
      <c r="I36" s="97"/>
      <c r="J36" s="91"/>
      <c r="P36" s="99" t="s">
        <v>68</v>
      </c>
    </row>
    <row r="37" spans="1:16" x14ac:dyDescent="0.25">
      <c r="A37" s="84" t="str">
        <f t="shared" si="0"/>
        <v/>
      </c>
      <c r="B37" s="96" t="str">
        <f t="shared" si="1"/>
        <v>Wesp Gerhard</v>
      </c>
      <c r="C37" s="89"/>
      <c r="D37" s="97" t="s">
        <v>33</v>
      </c>
      <c r="E37" s="97" t="s">
        <v>34</v>
      </c>
      <c r="F37" s="97"/>
      <c r="G37" s="97"/>
      <c r="H37" s="97"/>
      <c r="I37" s="97"/>
      <c r="J37" s="91"/>
      <c r="P37" s="99" t="s">
        <v>69</v>
      </c>
    </row>
    <row r="38" spans="1:16" x14ac:dyDescent="0.25">
      <c r="A38" s="84" t="str">
        <f t="shared" si="0"/>
        <v/>
      </c>
      <c r="B38" s="96" t="str">
        <f t="shared" si="1"/>
        <v>Willi Ernst</v>
      </c>
      <c r="C38" s="100"/>
      <c r="D38" s="97" t="s">
        <v>33</v>
      </c>
      <c r="E38" s="97" t="s">
        <v>34</v>
      </c>
      <c r="F38" s="97"/>
      <c r="G38" s="97"/>
      <c r="H38" s="97"/>
      <c r="I38" s="97"/>
      <c r="J38" s="91"/>
      <c r="P38" s="98" t="s">
        <v>70</v>
      </c>
    </row>
    <row r="39" spans="1:16" x14ac:dyDescent="0.25">
      <c r="A39" s="84" t="str">
        <f t="shared" si="0"/>
        <v/>
      </c>
      <c r="B39" s="96" t="str">
        <f t="shared" si="1"/>
        <v>Zehnder Joel</v>
      </c>
      <c r="C39" s="100"/>
      <c r="D39" s="97" t="s">
        <v>33</v>
      </c>
      <c r="E39" s="97" t="s">
        <v>34</v>
      </c>
      <c r="F39" s="97"/>
      <c r="G39" s="97"/>
      <c r="H39" s="97"/>
      <c r="I39" s="97"/>
      <c r="J39" s="91"/>
      <c r="P39" s="99" t="s">
        <v>71</v>
      </c>
    </row>
    <row r="40" spans="1:16" x14ac:dyDescent="0.25">
      <c r="A40" s="84" t="str">
        <f t="shared" si="0"/>
        <v/>
      </c>
      <c r="B40" s="96" t="str">
        <f t="shared" si="1"/>
        <v>Zeitner Luc</v>
      </c>
      <c r="C40" s="100"/>
      <c r="D40" s="97" t="s">
        <v>33</v>
      </c>
      <c r="E40" s="97" t="s">
        <v>34</v>
      </c>
      <c r="F40" s="97"/>
      <c r="G40" s="97"/>
      <c r="H40" s="97"/>
      <c r="I40" s="97"/>
      <c r="J40" s="91"/>
      <c r="P40" s="99" t="s">
        <v>72</v>
      </c>
    </row>
    <row r="41" spans="1:16" x14ac:dyDescent="0.25">
      <c r="A41" s="84" t="str">
        <f t="shared" si="0"/>
        <v/>
      </c>
      <c r="B41" s="96" t="str">
        <f t="shared" si="1"/>
        <v>Zimmermann Urs</v>
      </c>
      <c r="C41" s="100"/>
      <c r="D41" s="97" t="s">
        <v>33</v>
      </c>
      <c r="E41" s="97" t="s">
        <v>34</v>
      </c>
      <c r="F41" s="97"/>
      <c r="G41" s="97"/>
      <c r="H41" s="97"/>
      <c r="I41" s="97"/>
      <c r="J41" s="91"/>
      <c r="P41" s="99" t="s">
        <v>73</v>
      </c>
    </row>
    <row r="42" spans="1:16" x14ac:dyDescent="0.25">
      <c r="A42" s="84" t="str">
        <f t="shared" si="0"/>
        <v/>
      </c>
      <c r="B42" s="96">
        <f t="shared" si="1"/>
        <v>0</v>
      </c>
      <c r="C42" s="100"/>
      <c r="D42" s="97" t="s">
        <v>33</v>
      </c>
      <c r="E42" s="97" t="s">
        <v>34</v>
      </c>
      <c r="F42" s="97"/>
      <c r="G42" s="97"/>
      <c r="H42" s="97"/>
      <c r="I42" s="97"/>
      <c r="J42" s="91"/>
      <c r="P42" s="102"/>
    </row>
    <row r="43" spans="1:16" x14ac:dyDescent="0.25">
      <c r="A43" s="84" t="str">
        <f t="shared" si="0"/>
        <v/>
      </c>
      <c r="B43" s="96">
        <f t="shared" si="1"/>
        <v>0</v>
      </c>
      <c r="D43" s="97" t="s">
        <v>33</v>
      </c>
      <c r="E43" s="97" t="s">
        <v>34</v>
      </c>
      <c r="F43" s="97"/>
      <c r="G43" s="97"/>
      <c r="H43" s="97"/>
      <c r="I43" s="97"/>
      <c r="J43" s="91"/>
      <c r="P43" s="102"/>
    </row>
    <row r="44" spans="1:16" x14ac:dyDescent="0.25">
      <c r="A44" s="84" t="str">
        <f t="shared" si="0"/>
        <v/>
      </c>
      <c r="B44" s="96">
        <f t="shared" si="1"/>
        <v>0</v>
      </c>
      <c r="D44" s="97" t="s">
        <v>33</v>
      </c>
      <c r="E44" s="97" t="s">
        <v>34</v>
      </c>
      <c r="F44" s="97"/>
      <c r="G44" s="97"/>
      <c r="H44" s="97"/>
      <c r="I44" s="97"/>
      <c r="J44" s="91"/>
      <c r="P44" s="102"/>
    </row>
    <row r="45" spans="1:16" x14ac:dyDescent="0.25">
      <c r="A45" s="84" t="str">
        <f t="shared" si="0"/>
        <v/>
      </c>
      <c r="B45" s="96">
        <f t="shared" si="1"/>
        <v>0</v>
      </c>
      <c r="D45" s="97" t="s">
        <v>33</v>
      </c>
      <c r="E45" s="97" t="s">
        <v>34</v>
      </c>
      <c r="F45" s="97"/>
      <c r="G45" s="97"/>
      <c r="H45" s="97"/>
      <c r="I45" s="97"/>
      <c r="J45" s="91"/>
      <c r="P45" s="102"/>
    </row>
    <row r="46" spans="1:16" x14ac:dyDescent="0.25">
      <c r="A46" s="84" t="str">
        <f t="shared" si="0"/>
        <v/>
      </c>
      <c r="B46" s="96">
        <f t="shared" si="1"/>
        <v>0</v>
      </c>
      <c r="D46" s="97" t="s">
        <v>33</v>
      </c>
      <c r="E46" s="97" t="s">
        <v>34</v>
      </c>
      <c r="F46" s="97"/>
      <c r="G46" s="97"/>
      <c r="H46" s="97"/>
      <c r="I46" s="97"/>
      <c r="J46" s="91"/>
      <c r="P46" s="102"/>
    </row>
    <row r="47" spans="1:16" x14ac:dyDescent="0.25">
      <c r="A47" s="84" t="str">
        <f t="shared" si="0"/>
        <v/>
      </c>
      <c r="B47" s="96">
        <f t="shared" si="1"/>
        <v>0</v>
      </c>
      <c r="D47" s="97" t="s">
        <v>33</v>
      </c>
      <c r="E47" s="97" t="s">
        <v>34</v>
      </c>
      <c r="F47" s="97"/>
      <c r="G47" s="97"/>
      <c r="H47" s="97"/>
      <c r="I47" s="97"/>
      <c r="J47" s="91"/>
      <c r="P47" s="102"/>
    </row>
    <row r="48" spans="1:16" x14ac:dyDescent="0.25">
      <c r="A48" s="84" t="str">
        <f t="shared" si="0"/>
        <v/>
      </c>
      <c r="B48" s="96">
        <f t="shared" si="1"/>
        <v>0</v>
      </c>
      <c r="D48" s="97" t="s">
        <v>33</v>
      </c>
      <c r="E48" s="97" t="s">
        <v>34</v>
      </c>
      <c r="F48" s="97"/>
      <c r="G48" s="97"/>
      <c r="H48" s="97"/>
      <c r="I48" s="97"/>
      <c r="J48" s="91"/>
      <c r="P48" s="102"/>
    </row>
    <row r="49" spans="1:16" x14ac:dyDescent="0.25">
      <c r="A49" s="84" t="str">
        <f t="shared" si="0"/>
        <v/>
      </c>
      <c r="B49" s="96">
        <f t="shared" si="1"/>
        <v>0</v>
      </c>
      <c r="D49" s="97" t="s">
        <v>33</v>
      </c>
      <c r="E49" s="97" t="s">
        <v>34</v>
      </c>
      <c r="F49" s="97"/>
      <c r="G49" s="97"/>
      <c r="H49" s="97"/>
      <c r="I49" s="97"/>
      <c r="J49" s="91"/>
      <c r="P49" s="102"/>
    </row>
    <row r="50" spans="1:16" x14ac:dyDescent="0.25">
      <c r="A50" s="84" t="str">
        <f t="shared" si="0"/>
        <v/>
      </c>
      <c r="B50" s="96">
        <f t="shared" si="1"/>
        <v>0</v>
      </c>
      <c r="D50" s="97" t="s">
        <v>33</v>
      </c>
      <c r="E50" s="97" t="s">
        <v>34</v>
      </c>
      <c r="F50" s="97"/>
      <c r="G50" s="97"/>
      <c r="H50" s="97"/>
      <c r="I50" s="97"/>
      <c r="J50" s="91"/>
      <c r="P50" s="102"/>
    </row>
  </sheetData>
  <autoFilter ref="A2:P50"/>
  <mergeCells count="10"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conditionalFormatting sqref="K4:L10 M3:O10">
    <cfRule type="expression" dxfId="5" priority="2">
      <formula>LARGE(#REF!,1)</formula>
    </cfRule>
  </conditionalFormatting>
  <conditionalFormatting sqref="E4">
    <cfRule type="expression" dxfId="4" priority="3">
      <formula>AND(E4&gt;0,IF(LARGE($D4:$I4,1)=E4,1,IF(LARGE($D4:$I4,2)=E4,1,IF(LARGE($D4:$I4,3)=E4,1,IF(LARGE($D4:$I4,4)=E4,1,0)))))</formula>
    </cfRule>
  </conditionalFormatting>
  <conditionalFormatting sqref="F4">
    <cfRule type="expression" dxfId="3" priority="4">
      <formula>AND(F4&gt;0,IF(LARGE($D4:$I4,1)=F4,1,IF(LARGE($D4:$I4,2)=F4,1,IF(LARGE($D4:$I4,3)=F4,1,IF(LARGE($D4:$I4,4)=F4,1,0)))))</formula>
    </cfRule>
  </conditionalFormatting>
  <conditionalFormatting sqref="G4:I4">
    <cfRule type="expression" dxfId="2" priority="5">
      <formula>AND(G4&gt;0,IF(LARGE($D4:$I4,1)=G4,1,IF(LARGE($D4:$I4,2)=G4,1,IF(LARGE($D4:$I4,3)=G4,1,IF(LARGE($D4:$I4,4)=G4,1,0)))))</formula>
    </cfRule>
  </conditionalFormatting>
  <conditionalFormatting sqref="D3:I3 D4:D50">
    <cfRule type="expression" dxfId="1" priority="6">
      <formula>AND(D3&gt;0,IF(LARGE($D3:$I3,1)=D3,1,IF(LARGE($D3:$I3,2)=D3,1,IF(LARGE($D3:$I3,3)=D3,1,IF(LARGE($D3:$I3,4)=D3,1,0)))))</formula>
    </cfRule>
  </conditionalFormatting>
  <conditionalFormatting sqref="E5:I50">
    <cfRule type="expression" dxfId="0" priority="7">
      <formula>AND(E5&gt;0,IF(LARGE($D5:$I5,1)=E5,1,IF(LARGE($D5:$I5,2)=E5,1,IF(LARGE($D5:$I5,3)=E5,1,IF(LARGE($D5:$I5,4)=E5,1,0)))))</formula>
    </cfRule>
  </conditionalFormatting>
  <printOptions horizontalCentered="1" gridLines="1"/>
  <pageMargins left="0.59027777777777801" right="0.39374999999999999" top="2.8347222222222199" bottom="0.78749999999999998" header="0.31527777777777799" footer="0.31527777777777799"/>
  <pageSetup paperSize="9" orientation="portrait" horizontalDpi="300" verticalDpi="300"/>
  <headerFooter>
    <oddHeader>&amp;C&amp;"Calibri,Fett"&amp;18&amp;A</oddHeader>
    <oddFooter>&amp;L&amp;F&amp;C&amp;D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7"/>
  <sheetViews>
    <sheetView tabSelected="1" topLeftCell="L15" zoomScale="75" zoomScaleNormal="75" workbookViewId="0">
      <selection activeCell="V39" sqref="A2:V39"/>
    </sheetView>
  </sheetViews>
  <sheetFormatPr baseColWidth="10" defaultColWidth="11.28515625" defaultRowHeight="15" x14ac:dyDescent="0.25"/>
  <cols>
    <col min="9" max="9" width="12.42578125" customWidth="1"/>
    <col min="11" max="11" width="13" customWidth="1"/>
    <col min="14" max="14" width="28.28515625" customWidth="1"/>
  </cols>
  <sheetData>
    <row r="1" spans="1:1024" x14ac:dyDescent="0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1024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1024" ht="409.6" customHeight="1" x14ac:dyDescent="0.25">
      <c r="A3" s="123"/>
      <c r="B3" s="123"/>
      <c r="C3" s="123"/>
      <c r="D3" s="123"/>
      <c r="E3" s="123"/>
      <c r="F3" s="123"/>
      <c r="G3" s="123"/>
      <c r="H3" s="124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1024" ht="21.75" x14ac:dyDescent="0.25">
      <c r="A4" s="125" t="s">
        <v>74</v>
      </c>
      <c r="B4" s="125"/>
      <c r="C4" s="125"/>
      <c r="D4" s="125"/>
      <c r="E4" s="125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1024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1024" s="66" customFormat="1" ht="15.75" customHeight="1" x14ac:dyDescent="0.25">
      <c r="A6" s="144" t="s">
        <v>0</v>
      </c>
      <c r="B6" s="145" t="s">
        <v>1</v>
      </c>
      <c r="C6" s="144" t="s">
        <v>2</v>
      </c>
      <c r="D6" s="144"/>
      <c r="E6" s="144" t="s">
        <v>3</v>
      </c>
      <c r="F6" s="144" t="s">
        <v>4</v>
      </c>
      <c r="G6" s="144" t="s">
        <v>5</v>
      </c>
      <c r="H6" s="144" t="s">
        <v>6</v>
      </c>
      <c r="I6" s="146" t="s">
        <v>7</v>
      </c>
      <c r="J6" s="146"/>
      <c r="K6" s="147" t="s">
        <v>8</v>
      </c>
      <c r="L6" s="148" t="s">
        <v>9</v>
      </c>
      <c r="M6" s="148" t="s">
        <v>10</v>
      </c>
      <c r="N6" s="148" t="s">
        <v>11</v>
      </c>
      <c r="O6" s="144" t="s">
        <v>12</v>
      </c>
      <c r="P6" s="149" t="s">
        <v>13</v>
      </c>
      <c r="Q6" s="144" t="s">
        <v>14</v>
      </c>
      <c r="R6" s="144"/>
      <c r="S6" s="144"/>
      <c r="T6" s="144"/>
      <c r="U6" s="144"/>
      <c r="V6" s="126"/>
      <c r="W6" s="126"/>
      <c r="AMJ6"/>
    </row>
    <row r="7" spans="1:1024" s="67" customFormat="1" ht="15.75" x14ac:dyDescent="0.25">
      <c r="A7" s="144"/>
      <c r="B7" s="145"/>
      <c r="C7" s="144"/>
      <c r="D7" s="144"/>
      <c r="E7" s="144"/>
      <c r="F7" s="144"/>
      <c r="G7" s="144"/>
      <c r="H7" s="144"/>
      <c r="I7" s="147" t="s">
        <v>15</v>
      </c>
      <c r="J7" s="147" t="s">
        <v>16</v>
      </c>
      <c r="K7" s="147" t="s">
        <v>17</v>
      </c>
      <c r="L7" s="148"/>
      <c r="M7" s="148"/>
      <c r="N7" s="148"/>
      <c r="O7" s="144"/>
      <c r="P7" s="149"/>
      <c r="Q7" s="122" t="s">
        <v>18</v>
      </c>
      <c r="R7" s="122" t="s">
        <v>19</v>
      </c>
      <c r="S7" s="150" t="s">
        <v>20</v>
      </c>
      <c r="T7" s="151" t="s">
        <v>21</v>
      </c>
      <c r="U7" s="151" t="s">
        <v>16</v>
      </c>
      <c r="V7" s="141"/>
      <c r="W7" s="141"/>
      <c r="AMJ7"/>
    </row>
    <row r="8" spans="1:1024" s="63" customFormat="1" x14ac:dyDescent="0.25">
      <c r="A8" s="127">
        <f>IF(L8&lt;&gt;0,RANK(L8,L$3:L$50,0),"")</f>
        <v>1</v>
      </c>
      <c r="B8" s="127">
        <f>IF(N8&lt;&gt;0,RANK(N8,N$3:N$50,0),"")</f>
        <v>1</v>
      </c>
      <c r="C8" s="128" t="str">
        <f>Teilnehmer!B8</f>
        <v>Eichholzer Andreas</v>
      </c>
      <c r="D8" s="129"/>
      <c r="E8" s="130"/>
      <c r="F8" s="130"/>
      <c r="G8" s="131"/>
      <c r="H8" s="130">
        <v>110</v>
      </c>
      <c r="I8" s="130">
        <v>456</v>
      </c>
      <c r="J8" s="130">
        <v>116</v>
      </c>
      <c r="K8" s="132"/>
      <c r="L8" s="133">
        <f>IF(AND(I8&lt;&gt;"",J8&lt;&gt;""),(I8)+(J8/H8*100)+10000,IF(K8&lt;&gt;"",K8+1000,0))</f>
        <v>10561.454545454546</v>
      </c>
      <c r="M8" s="134">
        <f>IF(AND(A8&lt;&gt;"",L8&gt;0),VLOOKUP(P8,Bewertung!A$3:B$50,2,FALSE()),0)</f>
        <v>7</v>
      </c>
      <c r="N8" s="134">
        <f>IF(AND(L7-L8&gt;0,L8-L9,I8&lt;&gt;""),Bewertung!C44+M8,M8)</f>
        <v>7</v>
      </c>
      <c r="O8" s="130"/>
      <c r="P8" s="135">
        <f>IF(L8&gt;0,COUNT((L8&amp;"")/FREQUENCY(IF(L$3:L$50&gt;=L8,L$3:L$50),L:L)),"")</f>
        <v>3</v>
      </c>
      <c r="Q8" s="136"/>
      <c r="R8" s="136"/>
      <c r="S8" s="137">
        <f>R8-Q8</f>
        <v>0</v>
      </c>
      <c r="T8" s="138">
        <f>S8*24</f>
        <v>0</v>
      </c>
      <c r="U8" s="139" t="str">
        <f>IF(T8&gt;0,I8/T8,"")</f>
        <v/>
      </c>
      <c r="V8" s="128"/>
      <c r="W8" s="128"/>
      <c r="AMJ8"/>
    </row>
    <row r="9" spans="1:1024" s="63" customFormat="1" x14ac:dyDescent="0.25">
      <c r="A9" s="127" t="str">
        <f>IF(L9&lt;&gt;0,RANK(L9,L$3:L$50,0),"")</f>
        <v/>
      </c>
      <c r="B9" s="127" t="str">
        <f>IF(N9&lt;&gt;0,RANK(N9,N$3:N$50,0),"")</f>
        <v/>
      </c>
      <c r="C9" s="128" t="str">
        <f>Teilnehmer!B9</f>
        <v>Epper Martin</v>
      </c>
      <c r="D9" s="128"/>
      <c r="E9" s="130"/>
      <c r="F9" s="130"/>
      <c r="G9" s="131"/>
      <c r="H9" s="130"/>
      <c r="I9" s="130"/>
      <c r="J9" s="130"/>
      <c r="K9" s="132"/>
      <c r="L9" s="133">
        <f>IF(AND(I9&lt;&gt;"",J9&lt;&gt;""),(I9)+(J9/H9*100)+10000,IF(K9&lt;&gt;"",K9+1000,0))</f>
        <v>0</v>
      </c>
      <c r="M9" s="134">
        <f>IF(AND(A9&lt;&gt;"",L9&gt;0),VLOOKUP(P9,Bewertung!A$3:B$50,2,FALSE()),0)</f>
        <v>0</v>
      </c>
      <c r="N9" s="134">
        <f>IF(AND(L8-L9&gt;0,L9-L10,I9&lt;&gt;""),Bewertung!C45+M9,M9)</f>
        <v>0</v>
      </c>
      <c r="O9" s="130"/>
      <c r="P9" s="135" t="str">
        <f>IF(L9&gt;0,COUNT((L9&amp;"")/FREQUENCY(IF(L$3:L$50&gt;=L9,L$3:L$50),L:L)),"")</f>
        <v/>
      </c>
      <c r="Q9" s="136"/>
      <c r="R9" s="136"/>
      <c r="S9" s="137">
        <f>R9-Q9</f>
        <v>0</v>
      </c>
      <c r="T9" s="138">
        <f>S9*24</f>
        <v>0</v>
      </c>
      <c r="U9" s="139" t="str">
        <f>IF(T9&gt;0,I9/T9,"")</f>
        <v/>
      </c>
      <c r="V9" s="128"/>
      <c r="W9" s="128"/>
      <c r="AMJ9"/>
    </row>
    <row r="10" spans="1:1024" s="63" customFormat="1" x14ac:dyDescent="0.25">
      <c r="A10" s="127" t="str">
        <f>IF(L10&lt;&gt;0,RANK(L10,L$3:L$50,0),"")</f>
        <v/>
      </c>
      <c r="B10" s="127" t="str">
        <f>IF(N10&lt;&gt;0,RANK(N10,N$3:N$50,0),"")</f>
        <v/>
      </c>
      <c r="C10" s="128" t="str">
        <f>Teilnehmer!B10</f>
        <v>Erb Heinz</v>
      </c>
      <c r="D10" s="129"/>
      <c r="E10" s="130"/>
      <c r="F10" s="130"/>
      <c r="G10" s="131"/>
      <c r="H10" s="130"/>
      <c r="I10" s="130"/>
      <c r="J10" s="130"/>
      <c r="K10" s="132"/>
      <c r="L10" s="133">
        <f>IF(AND(I10&lt;&gt;"",J10&lt;&gt;""),(I10)+(J10/H10*100)+10000,IF(K10&lt;&gt;"",K10+1000,0))</f>
        <v>0</v>
      </c>
      <c r="M10" s="134">
        <f>IF(AND(A10&lt;&gt;"",L10&gt;0),VLOOKUP(P10,Bewertung!A$3:B$50,2,FALSE()),0)</f>
        <v>0</v>
      </c>
      <c r="N10" s="134">
        <f>IF(AND(L9-L10&gt;0,L10-L11,I10&lt;&gt;""),Bewertung!C46+M10,M10)</f>
        <v>0</v>
      </c>
      <c r="O10" s="130"/>
      <c r="P10" s="135" t="str">
        <f>IF(L10&gt;0,COUNT((L10&amp;"")/FREQUENCY(IF(L$3:L$50&gt;=L10,L$3:L$50),L:L)),"")</f>
        <v/>
      </c>
      <c r="Q10" s="136"/>
      <c r="R10" s="136"/>
      <c r="S10" s="137">
        <f>R10-Q10</f>
        <v>0</v>
      </c>
      <c r="T10" s="138">
        <f>S10*24</f>
        <v>0</v>
      </c>
      <c r="U10" s="139" t="str">
        <f>IF(T10&gt;0,I10/T10,"")</f>
        <v/>
      </c>
      <c r="V10" s="128"/>
      <c r="W10" s="128"/>
      <c r="AMJ10"/>
    </row>
    <row r="11" spans="1:1024" s="63" customFormat="1" x14ac:dyDescent="0.25">
      <c r="A11" s="127"/>
      <c r="B11" s="127"/>
      <c r="C11" s="128"/>
      <c r="D11" s="129"/>
      <c r="E11" s="130"/>
      <c r="F11" s="130"/>
      <c r="G11" s="131"/>
      <c r="H11" s="130"/>
      <c r="I11" s="130"/>
      <c r="J11" s="130"/>
      <c r="K11" s="132"/>
      <c r="L11" s="133"/>
      <c r="M11" s="134"/>
      <c r="N11" s="134"/>
      <c r="O11" s="130"/>
      <c r="P11" s="135"/>
      <c r="Q11" s="136"/>
      <c r="R11" s="136"/>
      <c r="S11" s="137"/>
      <c r="T11" s="138"/>
      <c r="U11" s="139"/>
      <c r="V11" s="128"/>
      <c r="W11" s="128"/>
      <c r="AMJ11"/>
    </row>
    <row r="12" spans="1:1024" s="63" customFormat="1" x14ac:dyDescent="0.25">
      <c r="A12" s="127"/>
      <c r="B12" s="127"/>
      <c r="C12" s="128"/>
      <c r="D12" s="129"/>
      <c r="E12" s="130"/>
      <c r="F12" s="130"/>
      <c r="G12" s="131"/>
      <c r="H12" s="130"/>
      <c r="I12" s="130"/>
      <c r="J12" s="130"/>
      <c r="K12" s="132"/>
      <c r="L12" s="133"/>
      <c r="M12" s="134"/>
      <c r="N12" s="134"/>
      <c r="O12" s="130"/>
      <c r="P12" s="135"/>
      <c r="Q12" s="136"/>
      <c r="R12" s="136"/>
      <c r="S12" s="137"/>
      <c r="T12" s="138"/>
      <c r="U12" s="139"/>
      <c r="V12" s="128"/>
      <c r="W12" s="128"/>
      <c r="AMJ12"/>
    </row>
    <row r="13" spans="1:1024" ht="409.6" customHeight="1" x14ac:dyDescent="0.2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1024" ht="21.75" x14ac:dyDescent="0.35">
      <c r="A14" s="140" t="s">
        <v>74</v>
      </c>
      <c r="B14" s="140"/>
      <c r="C14" s="140"/>
      <c r="D14" s="140"/>
      <c r="E14" s="140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</row>
    <row r="15" spans="1:1024" x14ac:dyDescent="0.2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</row>
    <row r="16" spans="1:1024" s="66" customFormat="1" ht="15.75" customHeight="1" x14ac:dyDescent="0.25">
      <c r="A16" s="144" t="s">
        <v>0</v>
      </c>
      <c r="B16" s="145" t="s">
        <v>1</v>
      </c>
      <c r="C16" s="144" t="s">
        <v>2</v>
      </c>
      <c r="D16" s="144"/>
      <c r="E16" s="144" t="s">
        <v>3</v>
      </c>
      <c r="F16" s="144" t="s">
        <v>4</v>
      </c>
      <c r="G16" s="144" t="s">
        <v>5</v>
      </c>
      <c r="H16" s="144" t="s">
        <v>6</v>
      </c>
      <c r="I16" s="146" t="s">
        <v>7</v>
      </c>
      <c r="J16" s="146"/>
      <c r="K16" s="147" t="s">
        <v>8</v>
      </c>
      <c r="L16" s="148" t="s">
        <v>9</v>
      </c>
      <c r="M16" s="148" t="s">
        <v>10</v>
      </c>
      <c r="N16" s="148" t="s">
        <v>11</v>
      </c>
      <c r="O16" s="144" t="s">
        <v>12</v>
      </c>
      <c r="P16" s="149" t="s">
        <v>13</v>
      </c>
      <c r="Q16" s="144" t="s">
        <v>14</v>
      </c>
      <c r="R16" s="144"/>
      <c r="S16" s="144"/>
      <c r="T16" s="144"/>
      <c r="U16" s="144"/>
      <c r="V16" s="126"/>
      <c r="W16" s="126"/>
      <c r="AMJ16"/>
    </row>
    <row r="17" spans="1:1024" s="67" customFormat="1" ht="15.75" x14ac:dyDescent="0.25">
      <c r="A17" s="144"/>
      <c r="B17" s="145"/>
      <c r="C17" s="144"/>
      <c r="D17" s="144"/>
      <c r="E17" s="144"/>
      <c r="F17" s="144"/>
      <c r="G17" s="144"/>
      <c r="H17" s="144"/>
      <c r="I17" s="147" t="s">
        <v>15</v>
      </c>
      <c r="J17" s="147" t="s">
        <v>16</v>
      </c>
      <c r="K17" s="147" t="s">
        <v>17</v>
      </c>
      <c r="L17" s="148"/>
      <c r="M17" s="148"/>
      <c r="N17" s="148"/>
      <c r="O17" s="144"/>
      <c r="P17" s="149"/>
      <c r="Q17" s="122" t="s">
        <v>18</v>
      </c>
      <c r="R17" s="122" t="s">
        <v>19</v>
      </c>
      <c r="S17" s="150" t="s">
        <v>20</v>
      </c>
      <c r="T17" s="151" t="s">
        <v>21</v>
      </c>
      <c r="U17" s="151" t="s">
        <v>16</v>
      </c>
      <c r="V17" s="141"/>
      <c r="W17" s="141"/>
      <c r="AMJ17"/>
    </row>
    <row r="18" spans="1:1024" s="63" customFormat="1" x14ac:dyDescent="0.25">
      <c r="A18" s="127">
        <f>IF(L18&lt;&gt;0,RANK(L18,L$3:L$50,0),"")</f>
        <v>3</v>
      </c>
      <c r="B18" s="127">
        <f>IF(N18&lt;&gt;0,RANK(N18,N$3:N$50,0),"")</f>
        <v>1</v>
      </c>
      <c r="C18" s="128" t="str">
        <f>Teilnehmer!B18</f>
        <v>Isler Urs</v>
      </c>
      <c r="D18" s="129"/>
      <c r="E18" s="130"/>
      <c r="F18" s="130"/>
      <c r="G18" s="131"/>
      <c r="H18" s="130"/>
      <c r="I18" s="130"/>
      <c r="J18" s="130"/>
      <c r="K18" s="132">
        <v>113.52</v>
      </c>
      <c r="L18" s="133">
        <f>IF(AND(I18&lt;&gt;"",J18&lt;&gt;""),(I18)+(J18/H18*100)+10000,IF(K18&lt;&gt;"",K18+1000,0))</f>
        <v>1113.52</v>
      </c>
      <c r="M18" s="134">
        <f>IF(AND(A18&lt;&gt;"",L18&gt;0),VLOOKUP(P18,Bewertung!A$3:B$50,2,FALSE()),0)</f>
        <v>7</v>
      </c>
      <c r="N18" s="134">
        <f>IF(AND(L17-L18&gt;0,L18-L19,I18&lt;&gt;""),Bewertung!C54+M18,M18)</f>
        <v>7</v>
      </c>
      <c r="O18" s="130"/>
      <c r="P18" s="135">
        <f>IF(L18&gt;0,COUNT((L18&amp;"")/FREQUENCY(IF(L$3:L$50&gt;=L18,L$3:L$50),L:L)),"")</f>
        <v>3</v>
      </c>
      <c r="Q18" s="136"/>
      <c r="R18" s="136"/>
      <c r="S18" s="137">
        <f>R18-Q18</f>
        <v>0</v>
      </c>
      <c r="T18" s="138">
        <f>S18*24</f>
        <v>0</v>
      </c>
      <c r="U18" s="139" t="str">
        <f>IF(T18&gt;0,I18/T18,"")</f>
        <v/>
      </c>
      <c r="V18" s="128"/>
      <c r="W18" s="128"/>
      <c r="AMJ18"/>
    </row>
    <row r="19" spans="1:1024" s="63" customFormat="1" x14ac:dyDescent="0.25">
      <c r="A19" s="127" t="str">
        <f>IF(L19&lt;&gt;0,RANK(L19,L$3:L$50,0),"")</f>
        <v/>
      </c>
      <c r="B19" s="127" t="str">
        <f>IF(N19&lt;&gt;0,RANK(N19,N$3:N$50,0),"")</f>
        <v/>
      </c>
      <c r="C19" s="128" t="str">
        <f>Teilnehmer!B19</f>
        <v>Jägli Nico</v>
      </c>
      <c r="D19" s="128"/>
      <c r="E19" s="130"/>
      <c r="F19" s="130"/>
      <c r="G19" s="131"/>
      <c r="H19" s="130"/>
      <c r="I19" s="130"/>
      <c r="J19" s="130"/>
      <c r="K19" s="132"/>
      <c r="L19" s="133">
        <f>IF(AND(I19&lt;&gt;"",J19&lt;&gt;""),(I19)+(J19/H19*100)+10000,IF(K19&lt;&gt;"",K19+1000,0))</f>
        <v>0</v>
      </c>
      <c r="M19" s="134">
        <f>IF(AND(A19&lt;&gt;"",L19&gt;0),VLOOKUP(P19,Bewertung!A$3:B$50,2,FALSE()),0)</f>
        <v>0</v>
      </c>
      <c r="N19" s="134">
        <f>IF(AND(L18-L19&gt;0,L19-L20,I19&lt;&gt;""),Bewertung!C55+M19,M19)</f>
        <v>0</v>
      </c>
      <c r="O19" s="130"/>
      <c r="P19" s="135" t="str">
        <f>IF(L19&gt;0,COUNT((L19&amp;"")/FREQUENCY(IF(L$3:L$50&gt;=L19,L$3:L$50),L:L)),"")</f>
        <v/>
      </c>
      <c r="Q19" s="136"/>
      <c r="R19" s="136"/>
      <c r="S19" s="137">
        <f>R19-Q19</f>
        <v>0</v>
      </c>
      <c r="T19" s="138">
        <f>S19*24</f>
        <v>0</v>
      </c>
      <c r="U19" s="139" t="str">
        <f>IF(T19&gt;0,I19/T19,"")</f>
        <v/>
      </c>
      <c r="V19" s="128"/>
      <c r="W19" s="128"/>
      <c r="AMJ19"/>
    </row>
    <row r="20" spans="1:1024" s="63" customFormat="1" x14ac:dyDescent="0.25">
      <c r="A20" s="127" t="str">
        <f>IF(L20&lt;&gt;0,RANK(L20,L$3:L$50,0),"")</f>
        <v/>
      </c>
      <c r="B20" s="127" t="str">
        <f>IF(N20&lt;&gt;0,RANK(N20,N$3:N$50,0),"")</f>
        <v/>
      </c>
      <c r="C20" s="128" t="str">
        <f>Teilnehmer!B20</f>
        <v>Jud Martin</v>
      </c>
      <c r="D20" s="129"/>
      <c r="E20" s="130"/>
      <c r="F20" s="130"/>
      <c r="G20" s="131"/>
      <c r="H20" s="130"/>
      <c r="I20" s="130"/>
      <c r="J20" s="130"/>
      <c r="K20" s="132"/>
      <c r="L20" s="133">
        <f>IF(AND(I20&lt;&gt;"",J20&lt;&gt;""),(I20)+(J20/H20*100)+10000,IF(K20&lt;&gt;"",K20+1000,0))</f>
        <v>0</v>
      </c>
      <c r="M20" s="134">
        <f>IF(AND(A20&lt;&gt;"",L20&gt;0),VLOOKUP(P20,Bewertung!A$3:B$50,2,FALSE()),0)</f>
        <v>0</v>
      </c>
      <c r="N20" s="134">
        <f>IF(AND(L19-L20&gt;0,L20-L21,I20&lt;&gt;""),Bewertung!C56+M20,M20)</f>
        <v>0</v>
      </c>
      <c r="O20" s="130"/>
      <c r="P20" s="135" t="str">
        <f>IF(L20&gt;0,COUNT((L20&amp;"")/FREQUENCY(IF(L$3:L$50&gt;=L20,L$3:L$50),L:L)),"")</f>
        <v/>
      </c>
      <c r="Q20" s="136"/>
      <c r="R20" s="136"/>
      <c r="S20" s="137">
        <f>R20-Q20</f>
        <v>0</v>
      </c>
      <c r="T20" s="138">
        <f>S20*24</f>
        <v>0</v>
      </c>
      <c r="U20" s="139" t="str">
        <f>IF(T20&gt;0,I20/T20,"")</f>
        <v/>
      </c>
      <c r="V20" s="128"/>
      <c r="W20" s="128"/>
      <c r="AMJ20"/>
    </row>
    <row r="21" spans="1:1024" s="63" customFormat="1" x14ac:dyDescent="0.25">
      <c r="A21" s="127"/>
      <c r="B21" s="127"/>
      <c r="C21" s="128"/>
      <c r="D21" s="129"/>
      <c r="E21" s="130"/>
      <c r="F21" s="130"/>
      <c r="G21" s="131"/>
      <c r="H21" s="130"/>
      <c r="I21" s="130"/>
      <c r="J21" s="130"/>
      <c r="K21" s="132"/>
      <c r="L21" s="133"/>
      <c r="M21" s="134"/>
      <c r="N21" s="134"/>
      <c r="O21" s="130"/>
      <c r="P21" s="135"/>
      <c r="Q21" s="136"/>
      <c r="R21" s="136"/>
      <c r="S21" s="137"/>
      <c r="T21" s="138"/>
      <c r="U21" s="139"/>
      <c r="V21" s="128"/>
      <c r="W21" s="128"/>
      <c r="AMJ21"/>
    </row>
    <row r="22" spans="1:1024" s="63" customFormat="1" x14ac:dyDescent="0.25">
      <c r="A22" s="127"/>
      <c r="B22" s="127"/>
      <c r="C22" s="128"/>
      <c r="D22" s="129"/>
      <c r="E22" s="130"/>
      <c r="F22" s="130"/>
      <c r="G22" s="131"/>
      <c r="H22" s="130"/>
      <c r="I22" s="130"/>
      <c r="J22" s="130"/>
      <c r="K22" s="132"/>
      <c r="L22" s="133"/>
      <c r="M22" s="134"/>
      <c r="N22" s="134"/>
      <c r="O22" s="130"/>
      <c r="P22" s="135"/>
      <c r="Q22" s="136"/>
      <c r="R22" s="136"/>
      <c r="S22" s="137"/>
      <c r="T22" s="138"/>
      <c r="U22" s="139"/>
      <c r="V22" s="128"/>
      <c r="W22" s="128"/>
      <c r="AMJ22"/>
    </row>
    <row r="23" spans="1:1024" x14ac:dyDescent="0.2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</row>
    <row r="24" spans="1:1024" x14ac:dyDescent="0.25">
      <c r="A24" s="123" t="s">
        <v>75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</row>
    <row r="25" spans="1:1024" x14ac:dyDescent="0.2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</row>
    <row r="26" spans="1:1024" ht="21" x14ac:dyDescent="0.35">
      <c r="A26" s="142" t="s">
        <v>76</v>
      </c>
      <c r="B26" s="143"/>
      <c r="C26" s="143"/>
      <c r="D26" s="143"/>
      <c r="E26" s="14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</row>
    <row r="27" spans="1:1024" ht="21" x14ac:dyDescent="0.35">
      <c r="A27" s="142"/>
      <c r="B27" s="143"/>
      <c r="C27" s="143"/>
      <c r="D27" s="143"/>
      <c r="E27" s="14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</row>
    <row r="28" spans="1:1024" s="66" customFormat="1" ht="15.75" customHeight="1" x14ac:dyDescent="0.25">
      <c r="A28" s="144" t="s">
        <v>0</v>
      </c>
      <c r="B28" s="145" t="s">
        <v>1</v>
      </c>
      <c r="C28" s="144" t="s">
        <v>2</v>
      </c>
      <c r="D28" s="144"/>
      <c r="E28" s="144" t="s">
        <v>3</v>
      </c>
      <c r="F28" s="144" t="s">
        <v>4</v>
      </c>
      <c r="G28" s="144" t="s">
        <v>5</v>
      </c>
      <c r="H28" s="144" t="s">
        <v>6</v>
      </c>
      <c r="I28" s="146" t="s">
        <v>7</v>
      </c>
      <c r="J28" s="146"/>
      <c r="K28" s="147" t="s">
        <v>8</v>
      </c>
      <c r="L28" s="148" t="s">
        <v>9</v>
      </c>
      <c r="M28" s="148" t="s">
        <v>10</v>
      </c>
      <c r="N28" s="148" t="s">
        <v>11</v>
      </c>
      <c r="O28" s="144" t="s">
        <v>12</v>
      </c>
      <c r="P28" s="149" t="s">
        <v>13</v>
      </c>
      <c r="Q28" s="144" t="s">
        <v>14</v>
      </c>
      <c r="R28" s="144"/>
      <c r="S28" s="144"/>
      <c r="T28" s="144"/>
      <c r="U28" s="144"/>
      <c r="V28" s="126"/>
      <c r="W28" s="126"/>
      <c r="AMJ28"/>
    </row>
    <row r="29" spans="1:1024" s="67" customFormat="1" ht="15.75" x14ac:dyDescent="0.25">
      <c r="A29" s="144"/>
      <c r="B29" s="145"/>
      <c r="C29" s="144"/>
      <c r="D29" s="144"/>
      <c r="E29" s="144"/>
      <c r="F29" s="144"/>
      <c r="G29" s="144"/>
      <c r="H29" s="144"/>
      <c r="I29" s="147" t="s">
        <v>15</v>
      </c>
      <c r="J29" s="147" t="s">
        <v>16</v>
      </c>
      <c r="K29" s="147" t="s">
        <v>17</v>
      </c>
      <c r="L29" s="148"/>
      <c r="M29" s="148"/>
      <c r="N29" s="148"/>
      <c r="O29" s="144"/>
      <c r="P29" s="149"/>
      <c r="Q29" s="122" t="s">
        <v>18</v>
      </c>
      <c r="R29" s="122" t="s">
        <v>19</v>
      </c>
      <c r="S29" s="150" t="s">
        <v>20</v>
      </c>
      <c r="T29" s="151" t="s">
        <v>21</v>
      </c>
      <c r="U29" s="151" t="s">
        <v>16</v>
      </c>
      <c r="V29" s="141"/>
      <c r="W29" s="141"/>
      <c r="AMJ29"/>
    </row>
    <row r="30" spans="1:1024" s="63" customFormat="1" x14ac:dyDescent="0.25">
      <c r="A30" s="127">
        <f>IF(L30&lt;&gt;0,RANK(L30,L$3:L$50,0),"")</f>
        <v>1</v>
      </c>
      <c r="B30" s="127">
        <f>IF(N30&lt;&gt;0,RANK(N30,N$3:N$50,0),"")</f>
        <v>1</v>
      </c>
      <c r="C30" s="128" t="str">
        <f>Teilnehmer!B30</f>
        <v>Sprich Adrian</v>
      </c>
      <c r="D30" s="129"/>
      <c r="E30" s="130"/>
      <c r="F30" s="130"/>
      <c r="G30" s="131"/>
      <c r="H30" s="130">
        <v>110</v>
      </c>
      <c r="I30" s="130">
        <v>456</v>
      </c>
      <c r="J30" s="130">
        <v>116</v>
      </c>
      <c r="K30" s="132"/>
      <c r="L30" s="133">
        <f>IF(AND(I30&lt;&gt;"",J30&lt;&gt;""),(I30)+(J30/H30*100)+10000,IF(K30&lt;&gt;"",K30+1000,0))</f>
        <v>10561.454545454546</v>
      </c>
      <c r="M30" s="134">
        <f>IF(AND(A30&lt;&gt;"",L30&gt;0),VLOOKUP(P30,Bewertung!A$3:B$50,2,FALSE()),0)</f>
        <v>7</v>
      </c>
      <c r="N30" s="134">
        <f>IF(AND(L29-L30&gt;0,L30-L31,I30&lt;&gt;""),Bewertung!C66+M30,M30)</f>
        <v>7</v>
      </c>
      <c r="O30" s="130"/>
      <c r="P30" s="135">
        <f>IF(L30&gt;0,COUNT((L30&amp;"")/FREQUENCY(IF(L$3:L$50&gt;=L30,L$3:L$50),L:L)),"")</f>
        <v>3</v>
      </c>
      <c r="Q30" s="136"/>
      <c r="R30" s="136"/>
      <c r="S30" s="137">
        <f>R30-Q30</f>
        <v>0</v>
      </c>
      <c r="T30" s="138">
        <f>S30*24</f>
        <v>0</v>
      </c>
      <c r="U30" s="139" t="str">
        <f>IF(T30&gt;0,I30/T30,"")</f>
        <v/>
      </c>
      <c r="V30" s="128"/>
      <c r="W30" s="128"/>
      <c r="AMJ30"/>
    </row>
    <row r="31" spans="1:1024" s="63" customFormat="1" x14ac:dyDescent="0.25">
      <c r="A31" s="127" t="str">
        <f>IF(L31&lt;&gt;0,RANK(L31,L$3:L$50,0),"")</f>
        <v/>
      </c>
      <c r="B31" s="127" t="str">
        <f>IF(N31&lt;&gt;0,RANK(N31,N$3:N$50,0),"")</f>
        <v/>
      </c>
      <c r="C31" s="128" t="str">
        <f>Teilnehmer!B31</f>
        <v>Stauber Simon</v>
      </c>
      <c r="D31" s="128"/>
      <c r="E31" s="130"/>
      <c r="F31" s="130"/>
      <c r="G31" s="131"/>
      <c r="H31" s="130"/>
      <c r="I31" s="130"/>
      <c r="J31" s="130"/>
      <c r="K31" s="132"/>
      <c r="L31" s="133">
        <f>IF(AND(I31&lt;&gt;"",J31&lt;&gt;""),(I31)+(J31/H31*100)+10000,IF(K31&lt;&gt;"",K31+1000,0))</f>
        <v>0</v>
      </c>
      <c r="M31" s="134">
        <f>IF(AND(A31&lt;&gt;"",L31&gt;0),VLOOKUP(P31,Bewertung!A$3:B$50,2,FALSE()),0)</f>
        <v>0</v>
      </c>
      <c r="N31" s="134">
        <f>IF(AND(L30-L31&gt;0,L31-L32,I31&lt;&gt;""),Bewertung!C67+M31,M31)</f>
        <v>0</v>
      </c>
      <c r="O31" s="130"/>
      <c r="P31" s="135" t="str">
        <f>IF(L31&gt;0,COUNT((L31&amp;"")/FREQUENCY(IF(L$3:L$50&gt;=L31,L$3:L$50),L:L)),"")</f>
        <v/>
      </c>
      <c r="Q31" s="136"/>
      <c r="R31" s="136"/>
      <c r="S31" s="137">
        <f>R31-Q31</f>
        <v>0</v>
      </c>
      <c r="T31" s="138">
        <f>S31*24</f>
        <v>0</v>
      </c>
      <c r="U31" s="139" t="str">
        <f>IF(T31&gt;0,I31/T31,"")</f>
        <v/>
      </c>
      <c r="V31" s="128"/>
      <c r="W31" s="128"/>
      <c r="AMJ31"/>
    </row>
    <row r="32" spans="1:1024" s="63" customFormat="1" x14ac:dyDescent="0.25">
      <c r="A32" s="127" t="str">
        <f>IF(L32&lt;&gt;0,RANK(L32,L$3:L$50,0),"")</f>
        <v/>
      </c>
      <c r="B32" s="127" t="str">
        <f>IF(N32&lt;&gt;0,RANK(N32,N$3:N$50,0),"")</f>
        <v/>
      </c>
      <c r="C32" s="128" t="str">
        <f>Teilnehmer!B32</f>
        <v>Stemmler Miriam</v>
      </c>
      <c r="D32" s="129"/>
      <c r="E32" s="130"/>
      <c r="F32" s="130"/>
      <c r="G32" s="131"/>
      <c r="H32" s="130"/>
      <c r="I32" s="130"/>
      <c r="J32" s="130"/>
      <c r="K32" s="132"/>
      <c r="L32" s="133">
        <f>IF(AND(I32&lt;&gt;"",J32&lt;&gt;""),(I32)+(J32/H32*100)+10000,IF(K32&lt;&gt;"",K32+1000,0))</f>
        <v>0</v>
      </c>
      <c r="M32" s="134">
        <f>IF(AND(A32&lt;&gt;"",L32&gt;0),VLOOKUP(P32,Bewertung!A$3:B$50,2,FALSE()),0)</f>
        <v>0</v>
      </c>
      <c r="N32" s="134">
        <f>IF(AND(L31-L32&gt;0,L32-L33,I32&lt;&gt;""),Bewertung!C68+M32,M32)</f>
        <v>0</v>
      </c>
      <c r="O32" s="130"/>
      <c r="P32" s="135" t="str">
        <f>IF(L32&gt;0,COUNT((L32&amp;"")/FREQUENCY(IF(L$3:L$50&gt;=L32,L$3:L$50),L:L)),"")</f>
        <v/>
      </c>
      <c r="Q32" s="136"/>
      <c r="R32" s="136"/>
      <c r="S32" s="137">
        <f>R32-Q32</f>
        <v>0</v>
      </c>
      <c r="T32" s="138">
        <f>S32*24</f>
        <v>0</v>
      </c>
      <c r="U32" s="139" t="str">
        <f>IF(T32&gt;0,I32/T32,"")</f>
        <v/>
      </c>
      <c r="V32" s="128"/>
      <c r="W32" s="128"/>
      <c r="AMJ32"/>
    </row>
    <row r="33" spans="1:1024" s="63" customFormat="1" x14ac:dyDescent="0.25">
      <c r="A33" s="127"/>
      <c r="B33" s="127"/>
      <c r="C33" s="128"/>
      <c r="D33" s="129"/>
      <c r="E33" s="130"/>
      <c r="F33" s="130"/>
      <c r="G33" s="131"/>
      <c r="H33" s="130"/>
      <c r="I33" s="130"/>
      <c r="J33" s="130"/>
      <c r="K33" s="132"/>
      <c r="L33" s="133"/>
      <c r="M33" s="134"/>
      <c r="N33" s="134"/>
      <c r="O33" s="130"/>
      <c r="P33" s="135"/>
      <c r="Q33" s="136"/>
      <c r="R33" s="136"/>
      <c r="S33" s="137"/>
      <c r="T33" s="138"/>
      <c r="U33" s="139"/>
      <c r="V33" s="128"/>
      <c r="W33" s="128"/>
      <c r="AMJ33"/>
    </row>
    <row r="34" spans="1:1024" s="63" customFormat="1" x14ac:dyDescent="0.25">
      <c r="A34" s="127"/>
      <c r="B34" s="127"/>
      <c r="C34" s="128"/>
      <c r="D34" s="129"/>
      <c r="E34" s="130"/>
      <c r="F34" s="130"/>
      <c r="G34" s="131"/>
      <c r="H34" s="130"/>
      <c r="I34" s="130"/>
      <c r="J34" s="130"/>
      <c r="K34" s="132"/>
      <c r="L34" s="133"/>
      <c r="M34" s="134"/>
      <c r="N34" s="134"/>
      <c r="O34" s="130"/>
      <c r="P34" s="135"/>
      <c r="Q34" s="136"/>
      <c r="R34" s="136"/>
      <c r="S34" s="137"/>
      <c r="T34" s="138"/>
      <c r="U34" s="139"/>
      <c r="V34" s="128"/>
      <c r="W34" s="128"/>
      <c r="AMJ34"/>
    </row>
    <row r="35" spans="1:1024" ht="21" x14ac:dyDescent="0.35">
      <c r="A35" s="142" t="s">
        <v>77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</row>
    <row r="36" spans="1:1024" ht="21" x14ac:dyDescent="0.35">
      <c r="A36" s="142" t="s">
        <v>78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</row>
    <row r="37" spans="1:1024" x14ac:dyDescent="0.2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</row>
  </sheetData>
  <mergeCells count="46">
    <mergeCell ref="M28:M29"/>
    <mergeCell ref="N28:N29"/>
    <mergeCell ref="O28:O29"/>
    <mergeCell ref="P28:P29"/>
    <mergeCell ref="Q28:U28"/>
    <mergeCell ref="F28:F29"/>
    <mergeCell ref="G28:G29"/>
    <mergeCell ref="H28:H29"/>
    <mergeCell ref="I28:J28"/>
    <mergeCell ref="L28:L29"/>
    <mergeCell ref="A28:A29"/>
    <mergeCell ref="B28:B29"/>
    <mergeCell ref="C28:C29"/>
    <mergeCell ref="D28:D29"/>
    <mergeCell ref="E28:E29"/>
    <mergeCell ref="M16:M17"/>
    <mergeCell ref="N16:N17"/>
    <mergeCell ref="O16:O17"/>
    <mergeCell ref="P16:P17"/>
    <mergeCell ref="Q16:U16"/>
    <mergeCell ref="F16:F17"/>
    <mergeCell ref="G16:G17"/>
    <mergeCell ref="H16:H17"/>
    <mergeCell ref="I16:J16"/>
    <mergeCell ref="L16:L17"/>
    <mergeCell ref="A16:A17"/>
    <mergeCell ref="B16:B17"/>
    <mergeCell ref="C16:C17"/>
    <mergeCell ref="D16:D17"/>
    <mergeCell ref="E16:E17"/>
    <mergeCell ref="M6:M7"/>
    <mergeCell ref="N6:N7"/>
    <mergeCell ref="O6:O7"/>
    <mergeCell ref="P6:P7"/>
    <mergeCell ref="Q6:U6"/>
    <mergeCell ref="F6:F7"/>
    <mergeCell ref="G6:G7"/>
    <mergeCell ref="H6:H7"/>
    <mergeCell ref="I6:J6"/>
    <mergeCell ref="L6:L7"/>
    <mergeCell ref="A4:E4"/>
    <mergeCell ref="A6:A7"/>
    <mergeCell ref="B6:B7"/>
    <mergeCell ref="C6:C7"/>
    <mergeCell ref="D6:D7"/>
    <mergeCell ref="E6:E7"/>
  </mergeCells>
  <pageMargins left="0.7" right="0.7" top="0.78749999999999998" bottom="0.78749999999999998" header="0.51180555555555496" footer="0.51180555555555496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24</vt:i4>
      </vt:variant>
    </vt:vector>
  </HeadingPairs>
  <TitlesOfParts>
    <vt:vector size="39" baseType="lpstr">
      <vt:lpstr>2022-07-23 Tag 6</vt:lpstr>
      <vt:lpstr>2022-07-09 Tag 5</vt:lpstr>
      <vt:lpstr>2022-06-11 Tag 4</vt:lpstr>
      <vt:lpstr>2022-05-28 Tag 3</vt:lpstr>
      <vt:lpstr>2022-05-14 Tag 2</vt:lpstr>
      <vt:lpstr>2022-04-30 Tag 1</vt:lpstr>
      <vt:lpstr>Gesamtrangliste</vt:lpstr>
      <vt:lpstr>Teilnehmer</vt:lpstr>
      <vt:lpstr>Anleitung</vt:lpstr>
      <vt:lpstr>Bewertung</vt:lpstr>
      <vt:lpstr>Tabelle2</vt:lpstr>
      <vt:lpstr>Tabelle3</vt:lpstr>
      <vt:lpstr>Schlussaufgabe</vt:lpstr>
      <vt:lpstr>Tabelle1</vt:lpstr>
      <vt:lpstr>Tabelle15</vt:lpstr>
      <vt:lpstr>_1Z_03ABEBE7_ED6F_4174_AF2E_C8B65163C67A_.wvu.PrintArea_1</vt:lpstr>
      <vt:lpstr>'2022-07-09 Tag 5'!_FilterDatenbank</vt:lpstr>
      <vt:lpstr>Gesamtrangliste!_FilterDatenbank</vt:lpstr>
      <vt:lpstr>'2022-04-30 Tag 1'!Druckbereich</vt:lpstr>
      <vt:lpstr>'2022-05-14 Tag 2'!Druckbereich</vt:lpstr>
      <vt:lpstr>'2022-05-28 Tag 3'!Druckbereich</vt:lpstr>
      <vt:lpstr>'2022-06-11 Tag 4'!Druckbereich</vt:lpstr>
      <vt:lpstr>'2022-07-09 Tag 5'!Druckbereich</vt:lpstr>
      <vt:lpstr>'2022-07-23 Tag 6'!Druckbereich</vt:lpstr>
      <vt:lpstr>Gesamtrangliste!Druckbereich</vt:lpstr>
      <vt:lpstr>Schlussaufgabe!Druckbereich</vt:lpstr>
      <vt:lpstr>Teilnehmer!Druckbereich</vt:lpstr>
      <vt:lpstr>'2022-04-30 Tag 1'!Drucktitel</vt:lpstr>
      <vt:lpstr>'2022-05-14 Tag 2'!Drucktitel</vt:lpstr>
      <vt:lpstr>'2022-05-28 Tag 3'!Drucktitel</vt:lpstr>
      <vt:lpstr>'2022-06-11 Tag 4'!Drucktitel</vt:lpstr>
      <vt:lpstr>'2022-07-09 Tag 5'!Drucktitel</vt:lpstr>
      <vt:lpstr>Schlussaufgabe!Drucktitel</vt:lpstr>
      <vt:lpstr>Flugzeuge</vt:lpstr>
      <vt:lpstr>Flugzeugtyp</vt:lpstr>
      <vt:lpstr>Gruppe</vt:lpstr>
      <vt:lpstr>Gruppen</vt:lpstr>
      <vt:lpstr>Gesamtrangliste!Print_Area_0_0</vt:lpstr>
      <vt:lpstr>Z_03ABEBE7_ED6F_4174_AF2E_C8B65163C67A_.wvu.PrintArea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dc:description/>
  <cp:lastModifiedBy>SS02670</cp:lastModifiedBy>
  <cp:revision>81</cp:revision>
  <cp:lastPrinted>2021-08-21T09:07:03Z</cp:lastPrinted>
  <dcterms:created xsi:type="dcterms:W3CDTF">2020-05-18T06:57:48Z</dcterms:created>
  <dcterms:modified xsi:type="dcterms:W3CDTF">2022-03-05T09:04:01Z</dcterms:modified>
  <dc:language>de-CH</dc:language>
</cp:coreProperties>
</file>